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Ligasysteme\"/>
    </mc:Choice>
  </mc:AlternateContent>
  <bookViews>
    <workbookView xWindow="0" yWindow="0" windowWidth="27645" windowHeight="13215" tabRatio="652"/>
  </bookViews>
  <sheets>
    <sheet name="Damen-AK65-Ergebnisse" sheetId="18" r:id="rId1"/>
  </sheets>
  <definedNames>
    <definedName name="_xlnm.Print_Area" localSheetId="0">'Damen-AK65-Ergebnisse'!$A$5:$O$68</definedName>
    <definedName name="Mannschaft1" localSheetId="0">'Damen-AK65-Ergebnisse'!$G$16:$G$19</definedName>
    <definedName name="Mannschaft1">#REF!</definedName>
    <definedName name="Mannschaft2" localSheetId="0">'Damen-AK65-Ergebnisse'!$O$16:$O$19</definedName>
    <definedName name="Mannschaft2">#REF!</definedName>
    <definedName name="Mannschaft3" localSheetId="0">'Damen-AK65-Ergebnisse'!$G$35:$G$38</definedName>
    <definedName name="Mannschaft3">#REF!</definedName>
    <definedName name="Mannschaft4" localSheetId="0">'Damen-AK65-Ergebnisse'!$O$35:$O$38</definedName>
    <definedName name="Mannschaft4">#REF!</definedName>
    <definedName name="Mannschaft5" localSheetId="0">'Damen-AK65-Ergebnisse'!$G$54:$G$57</definedName>
    <definedName name="Mannschaft5">#REF!</definedName>
    <definedName name="Mannschaft6" localSheetId="0">'Damen-AK65-Ergebnisse'!$O$54:$O$57</definedName>
    <definedName name="Mannschaft6">#REF!</definedName>
    <definedName name="Strafe">'Damen-AK65-Ergebnisse'!$F$81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" i="18" l="1"/>
  <c r="C60" i="18"/>
  <c r="K41" i="18"/>
  <c r="C41" i="18"/>
  <c r="O61" i="18"/>
  <c r="G61" i="18"/>
  <c r="O42" i="18"/>
  <c r="G42" i="18"/>
  <c r="O23" i="18"/>
  <c r="G23" i="18"/>
  <c r="M56" i="18" l="1"/>
  <c r="G60" i="18"/>
  <c r="G62" i="18"/>
  <c r="O60" i="18"/>
  <c r="O62" i="18"/>
  <c r="O41" i="18"/>
  <c r="O43" i="18"/>
  <c r="G41" i="18"/>
  <c r="G43" i="18"/>
  <c r="O22" i="18"/>
  <c r="O24" i="18" s="1"/>
  <c r="K22" i="18" s="1"/>
  <c r="G22" i="18"/>
  <c r="G24" i="18" s="1"/>
  <c r="C22" i="18" s="1"/>
  <c r="M18" i="18"/>
  <c r="O18" i="18" s="1"/>
  <c r="M17" i="18"/>
  <c r="O17" i="18"/>
  <c r="M16" i="18"/>
  <c r="O16" i="18" s="1"/>
  <c r="M19" i="18"/>
  <c r="O19" i="18"/>
  <c r="O20" i="18"/>
  <c r="F72" i="18" s="1"/>
  <c r="E16" i="18"/>
  <c r="G16" i="18" s="1"/>
  <c r="E17" i="18"/>
  <c r="G17" i="18" s="1"/>
  <c r="E18" i="18"/>
  <c r="G18" i="18" s="1"/>
  <c r="E19" i="18"/>
  <c r="G19" i="18" s="1"/>
  <c r="G20" i="18"/>
  <c r="F71" i="18" s="1"/>
  <c r="E35" i="18"/>
  <c r="G35" i="18"/>
  <c r="E36" i="18"/>
  <c r="G36" i="18"/>
  <c r="E37" i="18"/>
  <c r="G37" i="18"/>
  <c r="E38" i="18"/>
  <c r="G38" i="18"/>
  <c r="G39" i="18"/>
  <c r="F73" i="18"/>
  <c r="M38" i="18"/>
  <c r="O38" i="18"/>
  <c r="M35" i="18"/>
  <c r="O35" i="18"/>
  <c r="M36" i="18"/>
  <c r="O36" i="18"/>
  <c r="M37" i="18"/>
  <c r="O37" i="18"/>
  <c r="O39" i="18"/>
  <c r="F74" i="18"/>
  <c r="E54" i="18"/>
  <c r="G54" i="18"/>
  <c r="E55" i="18"/>
  <c r="G55" i="18"/>
  <c r="E56" i="18"/>
  <c r="G56" i="18"/>
  <c r="E57" i="18"/>
  <c r="G57" i="18"/>
  <c r="G58" i="18"/>
  <c r="F75" i="18"/>
  <c r="O56" i="18"/>
  <c r="M54" i="18"/>
  <c r="O54" i="18"/>
  <c r="M55" i="18"/>
  <c r="O55" i="18"/>
  <c r="M57" i="18"/>
  <c r="O57" i="18"/>
  <c r="O58" i="18"/>
  <c r="F76" i="18"/>
  <c r="N54" i="18"/>
  <c r="N55" i="18"/>
  <c r="N56" i="18"/>
  <c r="N57" i="18"/>
  <c r="O59" i="18"/>
  <c r="O64" i="18" s="1"/>
  <c r="F16" i="18"/>
  <c r="N17" i="18"/>
  <c r="N18" i="18"/>
  <c r="N19" i="18"/>
  <c r="F35" i="18"/>
  <c r="F36" i="18"/>
  <c r="F37" i="18"/>
  <c r="F38" i="18"/>
  <c r="G40" i="18"/>
  <c r="G45" i="18" s="1"/>
  <c r="N35" i="18"/>
  <c r="N36" i="18"/>
  <c r="N37" i="18"/>
  <c r="N38" i="18"/>
  <c r="O40" i="18"/>
  <c r="O45" i="18" s="1"/>
  <c r="F54" i="18"/>
  <c r="F55" i="18"/>
  <c r="F56" i="18"/>
  <c r="F57" i="18"/>
  <c r="G59" i="18"/>
  <c r="G64" i="18" s="1"/>
  <c r="C76" i="18"/>
  <c r="C75" i="18"/>
  <c r="C74" i="18"/>
  <c r="C73" i="18"/>
  <c r="C72" i="18"/>
  <c r="C71" i="18"/>
  <c r="O67" i="18"/>
  <c r="G67" i="18"/>
  <c r="O48" i="18"/>
  <c r="G48" i="18"/>
  <c r="O29" i="18"/>
  <c r="G29" i="18"/>
  <c r="F17" i="18" l="1"/>
  <c r="N16" i="18"/>
  <c r="F80" i="18"/>
  <c r="F81" i="18" s="1"/>
  <c r="O21" i="18"/>
  <c r="O26" i="18" s="1"/>
  <c r="M26" i="18" s="1"/>
  <c r="J72" i="18" s="1"/>
  <c r="F19" i="18"/>
  <c r="F18" i="18"/>
  <c r="M45" i="18"/>
  <c r="J74" i="18" s="1"/>
  <c r="O46" i="18"/>
  <c r="M64" i="18"/>
  <c r="J76" i="18" s="1"/>
  <c r="O65" i="18"/>
  <c r="G65" i="18"/>
  <c r="E64" i="18"/>
  <c r="J75" i="18" s="1"/>
  <c r="G46" i="18"/>
  <c r="E45" i="18"/>
  <c r="J73" i="18" s="1"/>
  <c r="O27" i="18" l="1"/>
  <c r="G21" i="18"/>
  <c r="G26" i="18" s="1"/>
  <c r="E26" i="18" s="1"/>
  <c r="J71" i="18" s="1"/>
  <c r="E71" i="18" l="1"/>
  <c r="K71" i="18"/>
  <c r="K75" i="18"/>
  <c r="E76" i="18"/>
  <c r="K73" i="18"/>
  <c r="E72" i="18"/>
  <c r="E74" i="18"/>
  <c r="G27" i="18"/>
  <c r="K74" i="18"/>
  <c r="K76" i="18"/>
  <c r="K72" i="18"/>
  <c r="E75" i="18"/>
  <c r="E73" i="18"/>
</calcChain>
</file>

<file path=xl/sharedStrings.xml><?xml version="1.0" encoding="utf-8"?>
<sst xmlns="http://schemas.openxmlformats.org/spreadsheetml/2006/main" count="152" uniqueCount="45">
  <si>
    <t>Spielleitung:</t>
  </si>
  <si>
    <t>Liga</t>
  </si>
  <si>
    <t>Spieltag am</t>
  </si>
  <si>
    <t xml:space="preserve">CR-Wert: </t>
  </si>
  <si>
    <t>Summe über CR-Wert:</t>
  </si>
  <si>
    <t xml:space="preserve">im </t>
  </si>
  <si>
    <t>Rang</t>
  </si>
  <si>
    <t>Erg.1</t>
  </si>
  <si>
    <t>Stammvorgabe</t>
  </si>
  <si>
    <t>CR-Wert</t>
  </si>
  <si>
    <t>1.</t>
  </si>
  <si>
    <t>2.</t>
  </si>
  <si>
    <t>3.</t>
  </si>
  <si>
    <t>4.</t>
  </si>
  <si>
    <t>Mannschaft 1</t>
  </si>
  <si>
    <t>Mannschaft 2</t>
  </si>
  <si>
    <t>Mannschaft 3</t>
  </si>
  <si>
    <t>Mannschaft 4</t>
  </si>
  <si>
    <t>Mannschaft 5</t>
  </si>
  <si>
    <t>Mannschaft 6</t>
  </si>
  <si>
    <t>Erg.
(DQ/NA/NR)*</t>
  </si>
  <si>
    <t>Stammvorgabe Gesamt:</t>
  </si>
  <si>
    <t xml:space="preserve">Stammvorgabe Korrektur: </t>
  </si>
  <si>
    <t>Stammvorgabe Summe:</t>
  </si>
  <si>
    <t>Tagesplatzierung:</t>
  </si>
  <si>
    <t>Gesamtplatzierung:</t>
  </si>
  <si>
    <t>vorläufig schlechteste gewertete Einzelwertung:</t>
  </si>
  <si>
    <t>Mannschaftsname</t>
  </si>
  <si>
    <t>Schlechtestes
gewertetes Einzelergebnis</t>
  </si>
  <si>
    <t>Mannschaftsergebnis</t>
  </si>
  <si>
    <t>CR-Wert:</t>
  </si>
  <si>
    <t>Strafschläge gem. Ausschreibung:</t>
  </si>
  <si>
    <t>Mannschaft 1:</t>
  </si>
  <si>
    <t>Mannschaft 2:</t>
  </si>
  <si>
    <t>Mannschaft 3:</t>
  </si>
  <si>
    <t>Mannschaft 4:</t>
  </si>
  <si>
    <t>Mannschaft 5:</t>
  </si>
  <si>
    <t>Mannschaft 6:</t>
  </si>
  <si>
    <t>schlechtestes gewertetes Ergebnis:</t>
  </si>
  <si>
    <t>Schläge bisher:</t>
  </si>
  <si>
    <t>Schläge total:</t>
  </si>
  <si>
    <t>Schlechtestes gew. Erg.:</t>
  </si>
  <si>
    <t>+10</t>
  </si>
  <si>
    <t>1. Bitte tragen Sie den CR-Wert des gespielten Platzes in der Zelle O6 ein.
2. Mit Eingabe der Ergebnisse in die hellgelben Felder wird das Ergebnis über CR-Wert automatisch berechnet, wobei das Streichergebnis automatisch berücksichtigt wird.
    * Die Einträge DQ (= disqualifiziert), NA (= nicht angetreten) und NR (= no return) sind ebenfalls möglich.
3. Die Spieler der Mannschaften sind in den ersten Positionen einzutragen. Sollten weniger als 4 Spieler in einer Mannschaft antreten sind die letzten Positionen freizulassen!
4. Sollten weniger als 6 Mannschaften antreten sind bitte die letzten Positionen frei zu lassen.
5. Alle hellgelben Felder können ausgefüllt werden, der Rest der Zellen ist für die Eingabe gesperrt!</t>
  </si>
  <si>
    <t>Spielerin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</si>
</sst>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3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2" fillId="0" borderId="0" xfId="0" applyFont="1" applyAlignment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/>
    <xf numFmtId="164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right" vertical="top" wrapText="1"/>
      <protection locked="0"/>
    </xf>
    <xf numFmtId="0" fontId="3" fillId="3" borderId="2" xfId="0" applyFont="1" applyFill="1" applyBorder="1" applyAlignment="1" applyProtection="1">
      <alignment horizontal="right" vertical="top" wrapText="1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right" vertical="top" wrapText="1"/>
      <protection hidden="1"/>
    </xf>
    <xf numFmtId="0" fontId="3" fillId="0" borderId="2" xfId="0" applyFont="1" applyBorder="1" applyAlignment="1" applyProtection="1">
      <alignment horizontal="right" vertical="top" wrapText="1"/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164" fontId="3" fillId="0" borderId="2" xfId="0" applyNumberFormat="1" applyFont="1" applyBorder="1" applyAlignment="1" applyProtection="1">
      <alignment horizontal="right" vertical="top" wrapText="1"/>
      <protection hidden="1"/>
    </xf>
    <xf numFmtId="164" fontId="3" fillId="0" borderId="2" xfId="0" applyNumberFormat="1" applyFont="1" applyBorder="1" applyAlignment="1" applyProtection="1">
      <alignment horizontal="right" vertical="top"/>
      <protection hidden="1"/>
    </xf>
    <xf numFmtId="0" fontId="10" fillId="0" borderId="4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164" fontId="3" fillId="3" borderId="6" xfId="0" applyNumberFormat="1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 applyProtection="1">
      <alignment horizontal="right" vertical="top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0" borderId="0" xfId="0" quotePrefix="1" applyFont="1" applyAlignment="1">
      <alignment horizontal="left"/>
    </xf>
    <xf numFmtId="164" fontId="3" fillId="3" borderId="11" xfId="0" applyNumberFormat="1" applyFont="1" applyFill="1" applyBorder="1" applyAlignment="1" applyProtection="1">
      <alignment horizontal="right" vertical="top" wrapText="1"/>
      <protection locked="0"/>
    </xf>
    <xf numFmtId="0" fontId="3" fillId="3" borderId="12" xfId="0" applyFont="1" applyFill="1" applyBorder="1" applyAlignment="1" applyProtection="1">
      <alignment horizontal="right" vertical="top" wrapText="1"/>
      <protection locked="0"/>
    </xf>
    <xf numFmtId="164" fontId="3" fillId="3" borderId="13" xfId="0" applyNumberFormat="1" applyFont="1" applyFill="1" applyBorder="1" applyAlignment="1" applyProtection="1">
      <alignment horizontal="right" vertical="top" wrapText="1"/>
      <protection locked="0"/>
    </xf>
    <xf numFmtId="0" fontId="3" fillId="3" borderId="14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 wrapText="1"/>
    </xf>
  </cellXfs>
  <cellStyles count="1">
    <cellStyle name="Standard" xfId="0" builtinId="0"/>
  </cellStyles>
  <dxfs count="1"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tabSelected="1" view="pageLayout" topLeftCell="B1" zoomScale="150" zoomScaleNormal="80" zoomScalePageLayoutView="150" workbookViewId="0">
      <selection activeCell="B37" sqref="B37"/>
    </sheetView>
  </sheetViews>
  <sheetFormatPr baseColWidth="10" defaultColWidth="10.85546875" defaultRowHeight="12.75" x14ac:dyDescent="0.2"/>
  <cols>
    <col min="1" max="1" width="2.42578125" style="5" hidden="1" customWidth="1"/>
    <col min="2" max="2" width="34.7109375" style="5" customWidth="1"/>
    <col min="3" max="3" width="20.42578125" style="5" customWidth="1"/>
    <col min="4" max="4" width="18.7109375" style="5" customWidth="1"/>
    <col min="5" max="5" width="6.28515625" style="5" hidden="1" customWidth="1"/>
    <col min="6" max="6" width="15.7109375" style="5" hidden="1" customWidth="1"/>
    <col min="7" max="7" width="9.7109375" style="5" customWidth="1"/>
    <col min="8" max="8" width="3.28515625" style="5" customWidth="1"/>
    <col min="9" max="9" width="2.28515625" style="5" hidden="1" customWidth="1"/>
    <col min="10" max="10" width="34.7109375" style="5" customWidth="1"/>
    <col min="11" max="11" width="20.42578125" style="5" customWidth="1"/>
    <col min="12" max="12" width="18.7109375" style="5" customWidth="1"/>
    <col min="13" max="13" width="13.85546875" style="5" hidden="1" customWidth="1"/>
    <col min="14" max="14" width="15.7109375" style="5" hidden="1" customWidth="1"/>
    <col min="15" max="15" width="9.7109375" style="26" customWidth="1"/>
    <col min="16" max="17" width="10.85546875" style="26"/>
    <col min="18" max="16384" width="10.85546875" style="5"/>
  </cols>
  <sheetData>
    <row r="1" spans="1:17" ht="13.5" customHeight="1" x14ac:dyDescent="0.2">
      <c r="B1" s="82" t="s">
        <v>43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8"/>
    </row>
    <row r="2" spans="1:17" x14ac:dyDescent="0.2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7" ht="53.25" customHeight="1" thickBot="1" x14ac:dyDescent="0.25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7" s="19" customForma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6"/>
      <c r="P4" s="26"/>
      <c r="Q4" s="26"/>
    </row>
    <row r="5" spans="1:17" s="19" customFormat="1" ht="13.5" thickBot="1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6"/>
      <c r="P5" s="26"/>
      <c r="Q5" s="26"/>
    </row>
    <row r="6" spans="1:17" ht="18.75" thickBot="1" x14ac:dyDescent="0.3">
      <c r="B6" s="50"/>
      <c r="C6" s="6" t="s">
        <v>1</v>
      </c>
      <c r="G6" s="7"/>
      <c r="H6" s="7"/>
      <c r="J6" s="8"/>
      <c r="K6" s="20"/>
      <c r="L6" s="48" t="s">
        <v>30</v>
      </c>
      <c r="M6" s="22" t="s">
        <v>3</v>
      </c>
      <c r="N6" s="22"/>
      <c r="O6" s="51"/>
    </row>
    <row r="7" spans="1:17" ht="14.25" x14ac:dyDescent="0.2">
      <c r="B7" s="9"/>
      <c r="C7" s="7"/>
      <c r="G7" s="7"/>
      <c r="H7" s="7"/>
      <c r="J7" s="10"/>
      <c r="K7" s="11"/>
      <c r="N7" s="11"/>
    </row>
    <row r="8" spans="1:17" ht="18.75" thickBot="1" x14ac:dyDescent="0.3">
      <c r="B8" s="6" t="s">
        <v>2</v>
      </c>
      <c r="C8" s="80"/>
      <c r="D8" s="80"/>
      <c r="E8" s="20"/>
      <c r="F8" s="20"/>
      <c r="H8" s="8" t="s">
        <v>5</v>
      </c>
      <c r="I8" s="23"/>
      <c r="J8" s="80"/>
      <c r="K8" s="80"/>
      <c r="L8" s="80"/>
      <c r="M8" s="80"/>
      <c r="N8" s="80"/>
      <c r="O8" s="80"/>
    </row>
    <row r="9" spans="1:17" ht="14.25" x14ac:dyDescent="0.2">
      <c r="B9" s="7"/>
      <c r="C9" s="12"/>
      <c r="D9" s="12"/>
      <c r="E9" s="12"/>
      <c r="F9" s="12"/>
      <c r="G9" s="10"/>
      <c r="H9" s="10"/>
      <c r="I9" s="13"/>
      <c r="J9" s="13"/>
      <c r="K9" s="13"/>
      <c r="L9" s="13"/>
      <c r="M9" s="13"/>
    </row>
    <row r="11" spans="1:17" ht="16.5" thickBot="1" x14ac:dyDescent="0.3">
      <c r="B11" s="16" t="s"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3" spans="1:17" ht="16.5" thickBot="1" x14ac:dyDescent="0.3">
      <c r="B13" s="17" t="s">
        <v>32</v>
      </c>
      <c r="C13" s="75"/>
      <c r="D13" s="75"/>
      <c r="E13" s="75"/>
      <c r="F13" s="75"/>
      <c r="G13" s="75"/>
      <c r="H13" s="20"/>
      <c r="J13" s="17" t="s">
        <v>33</v>
      </c>
      <c r="K13" s="75"/>
      <c r="L13" s="75"/>
      <c r="M13" s="75"/>
      <c r="N13" s="75"/>
      <c r="O13" s="75"/>
    </row>
    <row r="14" spans="1:17" ht="15" x14ac:dyDescent="0.2">
      <c r="B14" s="14"/>
      <c r="J14" s="14"/>
      <c r="O14" s="5"/>
    </row>
    <row r="15" spans="1:17" s="29" customFormat="1" ht="30.75" thickBot="1" x14ac:dyDescent="0.25">
      <c r="B15" s="39" t="s">
        <v>44</v>
      </c>
      <c r="C15" s="27" t="s">
        <v>8</v>
      </c>
      <c r="D15" s="27" t="s">
        <v>20</v>
      </c>
      <c r="E15" s="39" t="s">
        <v>7</v>
      </c>
      <c r="F15" s="39" t="s">
        <v>6</v>
      </c>
      <c r="G15" s="27" t="s">
        <v>9</v>
      </c>
      <c r="H15" s="28"/>
      <c r="J15" s="39" t="s">
        <v>44</v>
      </c>
      <c r="K15" s="27" t="s">
        <v>8</v>
      </c>
      <c r="L15" s="27" t="s">
        <v>20</v>
      </c>
      <c r="M15" s="39" t="s">
        <v>7</v>
      </c>
      <c r="N15" s="39" t="s">
        <v>6</v>
      </c>
      <c r="O15" s="27" t="s">
        <v>9</v>
      </c>
      <c r="P15" s="45"/>
      <c r="Q15" s="45"/>
    </row>
    <row r="16" spans="1:17" s="7" customFormat="1" ht="15" customHeight="1" x14ac:dyDescent="0.2">
      <c r="A16" s="7" t="s">
        <v>10</v>
      </c>
      <c r="B16" s="62"/>
      <c r="C16" s="67"/>
      <c r="D16" s="68"/>
      <c r="E16" s="37" t="str">
        <f>IF(AND(C16="",D16=""),"",IF(OR(D16="NA",D16="DQ",D16="NR"),300,D16))</f>
        <v/>
      </c>
      <c r="F16" s="38" t="str">
        <f>IF(AND(D16&lt;&gt;"",C16&lt;&gt;"",E16&gt;200),"Streichergebnis",IF(AND(D16&lt;&gt;"",C16&lt;&gt;""),RANK(G16,Mannschaft1,1),""))</f>
        <v/>
      </c>
      <c r="G16" s="56" t="str">
        <f>IF(AND(C16&lt;&gt;"",D16&lt;&gt;"",E16&lt;200),E16-$O$6,"")</f>
        <v/>
      </c>
      <c r="H16" s="32"/>
      <c r="I16" s="7" t="s">
        <v>10</v>
      </c>
      <c r="J16" s="62"/>
      <c r="K16" s="67"/>
      <c r="L16" s="68"/>
      <c r="M16" s="37" t="str">
        <f>IF(AND(K16="",L16=""),"",IF(OR(L16="NA",L16="DQ",L16="NR"),300,L16))</f>
        <v/>
      </c>
      <c r="N16" s="38" t="str">
        <f>IF(AND(L16&lt;&gt;"",K16&lt;&gt;"",M16&gt;200),"Streichergebnis",IF(AND(L16&lt;&gt;"",K16&lt;&gt;""),RANK(O16,Mannschaft2,1),""))</f>
        <v/>
      </c>
      <c r="O16" s="55" t="str">
        <f>IF(AND(K16&lt;&gt;"",L16&lt;&gt;"",M16&lt;200),M16-$O$6,"")</f>
        <v/>
      </c>
      <c r="P16" s="45"/>
      <c r="Q16" s="45"/>
    </row>
    <row r="17" spans="1:17" s="7" customFormat="1" ht="15" customHeight="1" x14ac:dyDescent="0.2">
      <c r="A17" s="7" t="s">
        <v>11</v>
      </c>
      <c r="B17" s="65"/>
      <c r="C17" s="63"/>
      <c r="D17" s="53"/>
      <c r="E17" s="30" t="str">
        <f>IF(AND(C17="",D17=""),"",IF(OR(D17="NA",D17="DQ",D17="NR"),300,D17))</f>
        <v/>
      </c>
      <c r="F17" s="31" t="str">
        <f>IF(AND(D17&lt;&gt;"",C17&lt;&gt;"",E17&gt;200),"Streichergebnis",IF(AND(D17&lt;&gt;"",C17&lt;&gt;""),RANK(G17,Mannschaft1,1),""))</f>
        <v/>
      </c>
      <c r="G17" s="56" t="str">
        <f>IF(AND(C17&lt;&gt;"",D17&lt;&gt;"",E17&lt;200),E17-$O$6,"")</f>
        <v/>
      </c>
      <c r="H17" s="32"/>
      <c r="I17" s="7" t="s">
        <v>11</v>
      </c>
      <c r="J17" s="65"/>
      <c r="K17" s="63"/>
      <c r="L17" s="53"/>
      <c r="M17" s="30" t="str">
        <f>IF(AND(K17="",L17=""),"",IF(OR(L17="NA",L17="DQ",L17="NR"),300,L17))</f>
        <v/>
      </c>
      <c r="N17" s="38" t="str">
        <f>IF(AND(L17&lt;&gt;"",K17&lt;&gt;"",M17&gt;200),"Streichergebnis",IF(AND(L17&lt;&gt;"",K17&lt;&gt;""),RANK(O17,Mannschaft2,1),""))</f>
        <v/>
      </c>
      <c r="O17" s="56" t="str">
        <f>IF(AND(K17&lt;&gt;"",L17&lt;&gt;"",M17&lt;200),M17-$O$6,"")</f>
        <v/>
      </c>
      <c r="P17" s="45"/>
      <c r="Q17" s="45"/>
    </row>
    <row r="18" spans="1:17" s="7" customFormat="1" ht="15" customHeight="1" x14ac:dyDescent="0.2">
      <c r="A18" s="7" t="s">
        <v>12</v>
      </c>
      <c r="B18" s="65"/>
      <c r="C18" s="63"/>
      <c r="D18" s="53"/>
      <c r="E18" s="30" t="str">
        <f>IF(AND(C18="",D18=""),"",IF(OR(D18="NA",D18="DQ",D18="NR"),300,D18))</f>
        <v/>
      </c>
      <c r="F18" s="31" t="str">
        <f>IF(AND(D18&lt;&gt;"",C18&lt;&gt;"",E18&gt;200),"Streichergebnis",IF(AND(D18&lt;&gt;"",C18&lt;&gt;""),RANK(G18,Mannschaft1,1),""))</f>
        <v/>
      </c>
      <c r="G18" s="56" t="str">
        <f>IF(AND(C18&lt;&gt;"",D18&lt;&gt;"",E18&lt;200),E18-$O$6,"")</f>
        <v/>
      </c>
      <c r="H18" s="32"/>
      <c r="I18" s="7" t="s">
        <v>12</v>
      </c>
      <c r="J18" s="65"/>
      <c r="K18" s="63"/>
      <c r="L18" s="53"/>
      <c r="M18" s="30" t="str">
        <f>IF(AND(K18="",L18=""),"",IF(OR(L18="NA",L18="DQ",L18="NR"),300,L18))</f>
        <v/>
      </c>
      <c r="N18" s="38" t="str">
        <f>IF(AND(L18&lt;&gt;"",K18&lt;&gt;"",M18&gt;200),"Streichergebnis",IF(AND(L18&lt;&gt;"",K18&lt;&gt;""),RANK(O18,Mannschaft2,1),""))</f>
        <v/>
      </c>
      <c r="O18" s="56" t="str">
        <f>IF(AND(K18&lt;&gt;"",L18&lt;&gt;"",M18&lt;200),M18-$O$6,"")</f>
        <v/>
      </c>
      <c r="P18" s="45"/>
      <c r="Q18" s="45"/>
    </row>
    <row r="19" spans="1:17" s="7" customFormat="1" ht="15" customHeight="1" x14ac:dyDescent="0.2">
      <c r="A19" s="7" t="s">
        <v>13</v>
      </c>
      <c r="B19" s="65"/>
      <c r="C19" s="63"/>
      <c r="D19" s="53"/>
      <c r="E19" s="30" t="str">
        <f>IF(AND(C19="",D19=""),"",IF(OR(D19="NA",D19="DQ",D19="NR"),300,D19))</f>
        <v/>
      </c>
      <c r="F19" s="31" t="str">
        <f>IF(AND(D19&lt;&gt;"",C19&lt;&gt;"",E19&gt;200),"Streichergebnis",IF(AND(D19&lt;&gt;"",C19&lt;&gt;""),RANK(G19,Mannschaft1,1),""))</f>
        <v/>
      </c>
      <c r="G19" s="56" t="str">
        <f>IF(AND(C19&lt;&gt;"",D19&lt;&gt;"",E19&lt;200),E19-$O$6,"")</f>
        <v/>
      </c>
      <c r="H19" s="32"/>
      <c r="I19" s="7" t="s">
        <v>13</v>
      </c>
      <c r="J19" s="65"/>
      <c r="K19" s="63"/>
      <c r="L19" s="53"/>
      <c r="M19" s="30" t="str">
        <f>IF(AND(K19="",L19=""),"",IF(OR(L19="NA",L19="DQ",L19="NR"),300,L19))</f>
        <v/>
      </c>
      <c r="N19" s="38" t="str">
        <f>IF(AND(L19&lt;&gt;"",K19&lt;&gt;"",M19&gt;200),"Streichergebnis",IF(AND(L19&lt;&gt;"",K19&lt;&gt;""),RANK(O19,Mannschaft2,1),""))</f>
        <v/>
      </c>
      <c r="O19" s="56" t="str">
        <f>IF(AND(K19&lt;&gt;"",L19&lt;&gt;"",M19&lt;200),M19-$O$6,"")</f>
        <v/>
      </c>
      <c r="P19" s="45"/>
      <c r="Q19" s="45"/>
    </row>
    <row r="20" spans="1:17" ht="28.5" hidden="1" x14ac:dyDescent="0.2">
      <c r="B20" s="25" t="s">
        <v>26</v>
      </c>
      <c r="C20" s="34"/>
      <c r="D20" s="33"/>
      <c r="E20" s="33"/>
      <c r="F20" s="33"/>
      <c r="G20" s="57" t="str">
        <f>IF(COUNT(D16:D19)=4,LARGE(Mannschaft1,2),IF(COUNT(D16:D19)=3,LARGE(Mannschaft1,1),IF(COUNT(D16:D19)=2,MAX(Mannschaft1),"keine Wertung")))</f>
        <v>keine Wertung</v>
      </c>
      <c r="H20" s="32"/>
      <c r="I20" s="7"/>
      <c r="J20" s="25" t="s">
        <v>26</v>
      </c>
      <c r="K20" s="34"/>
      <c r="L20" s="33"/>
      <c r="M20" s="33"/>
      <c r="N20" s="33"/>
      <c r="O20" s="57" t="str">
        <f>IF(COUNT(L16:L19)=4,LARGE(Mannschaft2,2),IF(COUNT(L16:L19)=3,LARGE(Mannschaft2,1),IF(COUNT(L16:L19)=2,MAX(Mannschaft2),"keine Wertung")))</f>
        <v>keine Wertung</v>
      </c>
    </row>
    <row r="21" spans="1:17" ht="15" hidden="1" customHeight="1" x14ac:dyDescent="0.2">
      <c r="B21" s="25" t="s">
        <v>38</v>
      </c>
      <c r="C21" s="34"/>
      <c r="D21" s="33"/>
      <c r="F21" s="33"/>
      <c r="G21" s="58" t="str">
        <f>IF(AND(COUNTIF(F16:F19,"Streichergebnis")=1,COUNT(E16:E19)=4),MAX(Mannschaft1),IF(AND(COUNTIF(F16:F19,"Streichergebnis")=2,COUNT(E16:E19)=4),Strafe,IF(AND(COUNTIF(F16:F19,"Streichergebnis")=1,COUNT(E16:E19)=3),Strafe,G20)))</f>
        <v>keine Wertung</v>
      </c>
      <c r="H21" s="32"/>
      <c r="I21" s="7"/>
      <c r="J21" s="25" t="s">
        <v>38</v>
      </c>
      <c r="K21" s="34"/>
      <c r="L21" s="33"/>
      <c r="N21" s="33"/>
      <c r="O21" s="58" t="str">
        <f>IF(AND(COUNTIF(N16:N19,"Streichergebnis")=1,COUNT(M16:M19)=4),MAX(Mannschaft2),IF(AND(COUNTIF(N16:N19,"Streichergebnis")=2,COUNT(M16:M19)=4),Strafe,IF(AND(COUNTIF(N16:N19,"Streichergebnis")=1,COUNT(M16:M19)=3),Strafe,O20)))</f>
        <v>keine Wertung</v>
      </c>
    </row>
    <row r="22" spans="1:17" ht="14.25" x14ac:dyDescent="0.2">
      <c r="B22" s="25" t="s">
        <v>21</v>
      </c>
      <c r="C22" s="74" t="str">
        <f>IF(G24&lt;-104,"Stammvorgabe zu hoch!","")</f>
        <v/>
      </c>
      <c r="D22" s="74"/>
      <c r="F22" s="7"/>
      <c r="G22" s="59">
        <f>SUM(C16:C19)</f>
        <v>0</v>
      </c>
      <c r="H22" s="32"/>
      <c r="I22" s="7"/>
      <c r="J22" s="25" t="s">
        <v>21</v>
      </c>
      <c r="K22" s="74" t="str">
        <f>IF(O24&lt;-104,"Stammvorgabe zu hoch!","")</f>
        <v/>
      </c>
      <c r="L22" s="74"/>
      <c r="N22" s="7"/>
      <c r="O22" s="59">
        <f>SUM(K16:K19)</f>
        <v>0</v>
      </c>
    </row>
    <row r="23" spans="1:17" ht="14.25" x14ac:dyDescent="0.2">
      <c r="B23" s="40" t="s">
        <v>22</v>
      </c>
      <c r="C23" s="7"/>
      <c r="D23" s="43"/>
      <c r="E23" s="43"/>
      <c r="F23" s="7"/>
      <c r="G23" s="60">
        <f>IF(COUNT(C16:C19)=2,-52,IF(COUNT(C16:C19)=3,-26,0))</f>
        <v>0</v>
      </c>
      <c r="H23" s="44"/>
      <c r="I23" s="7"/>
      <c r="J23" s="40" t="s">
        <v>22</v>
      </c>
      <c r="K23" s="7"/>
      <c r="L23" s="43"/>
      <c r="M23" s="43"/>
      <c r="N23" s="7"/>
      <c r="O23" s="60">
        <f>IF(COUNT(K16:K19)=2,-52,IF(COUNT(K16:K19)=3,-26,0))</f>
        <v>0</v>
      </c>
      <c r="P23" s="42"/>
      <c r="Q23" s="42"/>
    </row>
    <row r="24" spans="1:17" ht="14.25" x14ac:dyDescent="0.2">
      <c r="B24" s="25" t="s">
        <v>23</v>
      </c>
      <c r="C24" s="7"/>
      <c r="D24" s="33"/>
      <c r="E24" s="33"/>
      <c r="F24" s="7"/>
      <c r="G24" s="59">
        <f>SUM(G22:G23)</f>
        <v>0</v>
      </c>
      <c r="H24" s="32"/>
      <c r="I24" s="7"/>
      <c r="J24" s="25" t="s">
        <v>23</v>
      </c>
      <c r="K24" s="7"/>
      <c r="L24" s="33"/>
      <c r="M24" s="33"/>
      <c r="N24" s="7"/>
      <c r="O24" s="59">
        <f>SUM(O22:O23)</f>
        <v>0</v>
      </c>
    </row>
    <row r="25" spans="1:17" ht="15" customHeight="1" thickBot="1" x14ac:dyDescent="0.25">
      <c r="B25" s="25" t="s">
        <v>31</v>
      </c>
      <c r="C25" s="9"/>
      <c r="D25" s="33"/>
      <c r="E25" s="33"/>
      <c r="F25" s="33"/>
      <c r="G25" s="52"/>
      <c r="H25" s="32"/>
      <c r="I25" s="7"/>
      <c r="J25" s="25" t="s">
        <v>31</v>
      </c>
      <c r="K25" s="9"/>
      <c r="L25" s="33"/>
      <c r="M25" s="33"/>
      <c r="N25" s="33"/>
      <c r="O25" s="52"/>
    </row>
    <row r="26" spans="1:17" ht="15" customHeight="1" thickBot="1" x14ac:dyDescent="0.3">
      <c r="B26" s="73" t="s">
        <v>4</v>
      </c>
      <c r="C26" s="73"/>
      <c r="D26" s="47"/>
      <c r="E26" s="47">
        <f>IF(G26&lt;1,500,0)</f>
        <v>500</v>
      </c>
      <c r="F26" s="47"/>
      <c r="G26" s="61">
        <f>IF(G20&lt;&gt;G21,SUM(Mannschaft1)+G21+G25,IF(AND(COUNT(E16:E19)=4,COUNTIF(E16:E19,300)=0),SUM(Mannschaft1)-MAX(Mannschaft1)+G25,IF(AND(COUNT(E16:E19)=4,COUNTIF(E16:E19,300)=1),SUM(Mannschaft1)+G25,IF(COUNT(E16:E19)=3,SUM(Mannschaft1)+G25,0))))</f>
        <v>0</v>
      </c>
      <c r="H26" s="32"/>
      <c r="I26" s="7"/>
      <c r="J26" s="73" t="s">
        <v>4</v>
      </c>
      <c r="K26" s="73"/>
      <c r="L26" s="47"/>
      <c r="M26" s="47">
        <f>IF(O26&lt;1,500,0)</f>
        <v>500</v>
      </c>
      <c r="N26" s="47"/>
      <c r="O26" s="61">
        <f>IF(O20&lt;&gt;O21,SUM(Mannschaft2)+O21+O25,IF(AND(COUNT(M16:M19)=4,COUNTIF(M16:M19,300)=0),SUM(Mannschaft2)-MAX(Mannschaft2)+O25,IF(AND(COUNT(M16:M19)=4,COUNTIF(M16:M19,300)=1),SUM(Mannschaft2)+O25,IF(COUNT(M16:M19)=3,SUM(Mannschaft2)+O25,0))))</f>
        <v>0</v>
      </c>
    </row>
    <row r="27" spans="1:17" ht="14.25" x14ac:dyDescent="0.2">
      <c r="B27" s="72" t="s">
        <v>24</v>
      </c>
      <c r="C27" s="72"/>
      <c r="D27" s="4"/>
      <c r="E27" s="4"/>
      <c r="F27" s="4"/>
      <c r="G27" s="55">
        <f>IF(G26&gt;0,RANK(G26,$J$71:$J$76,1),0)</f>
        <v>0</v>
      </c>
      <c r="H27" s="32"/>
      <c r="I27" s="7"/>
      <c r="J27" s="72" t="s">
        <v>24</v>
      </c>
      <c r="K27" s="72"/>
      <c r="L27" s="4"/>
      <c r="M27" s="4"/>
      <c r="N27" s="4"/>
      <c r="O27" s="55">
        <f>IF(O26&gt;0,RANK(O26,$J$71:$J$76,1),0)</f>
        <v>0</v>
      </c>
    </row>
    <row r="28" spans="1:17" ht="14.25" x14ac:dyDescent="0.2">
      <c r="B28" s="71" t="s">
        <v>39</v>
      </c>
      <c r="C28" s="71"/>
      <c r="D28" s="4"/>
      <c r="E28" s="4"/>
      <c r="F28" s="4"/>
      <c r="G28" s="53"/>
      <c r="H28" s="32"/>
      <c r="I28" s="7"/>
      <c r="J28" s="71" t="s">
        <v>39</v>
      </c>
      <c r="K28" s="71"/>
      <c r="L28" s="4"/>
      <c r="M28" s="4"/>
      <c r="N28" s="4"/>
      <c r="O28" s="53"/>
    </row>
    <row r="29" spans="1:17" ht="14.25" x14ac:dyDescent="0.2">
      <c r="B29" s="4" t="s">
        <v>40</v>
      </c>
      <c r="C29" s="4"/>
      <c r="D29" s="4"/>
      <c r="E29" s="4"/>
      <c r="F29" s="4"/>
      <c r="G29" s="56" t="str">
        <f>IF(G28&lt;&gt;"",SUM(G26+G28),"")</f>
        <v/>
      </c>
      <c r="H29" s="32"/>
      <c r="I29" s="7"/>
      <c r="J29" s="4" t="s">
        <v>40</v>
      </c>
      <c r="K29" s="4"/>
      <c r="L29" s="4"/>
      <c r="M29" s="4"/>
      <c r="N29" s="4"/>
      <c r="O29" s="56" t="str">
        <f>IF(O28&lt;&gt;"",SUM(O26+O28),"")</f>
        <v/>
      </c>
    </row>
    <row r="30" spans="1:17" ht="14.25" x14ac:dyDescent="0.2">
      <c r="B30" s="4" t="s">
        <v>25</v>
      </c>
      <c r="C30" s="4"/>
      <c r="D30" s="4"/>
      <c r="E30" s="4"/>
      <c r="F30" s="4"/>
      <c r="G30" s="54"/>
      <c r="H30" s="7"/>
      <c r="I30" s="7"/>
      <c r="J30" s="4" t="s">
        <v>25</v>
      </c>
      <c r="K30" s="4"/>
      <c r="L30" s="4"/>
      <c r="M30" s="4"/>
      <c r="N30" s="4"/>
      <c r="O30" s="54"/>
    </row>
    <row r="31" spans="1:17" ht="15" x14ac:dyDescent="0.2">
      <c r="B31" s="4"/>
      <c r="C31" s="4"/>
      <c r="D31" s="1"/>
      <c r="E31" s="1"/>
      <c r="F31" s="1"/>
      <c r="G31" s="26"/>
    </row>
    <row r="32" spans="1:17" ht="16.5" thickBot="1" x14ac:dyDescent="0.3">
      <c r="B32" s="17" t="s">
        <v>34</v>
      </c>
      <c r="C32" s="75"/>
      <c r="D32" s="75"/>
      <c r="E32" s="75"/>
      <c r="F32" s="75"/>
      <c r="G32" s="75"/>
      <c r="H32" s="20"/>
      <c r="J32" s="17" t="s">
        <v>35</v>
      </c>
      <c r="K32" s="75"/>
      <c r="L32" s="75"/>
      <c r="M32" s="75"/>
      <c r="N32" s="75"/>
      <c r="O32" s="75"/>
    </row>
    <row r="33" spans="1:17" ht="15" x14ac:dyDescent="0.2">
      <c r="B33" s="14"/>
      <c r="J33" s="14"/>
      <c r="O33" s="5"/>
    </row>
    <row r="34" spans="1:17" s="29" customFormat="1" ht="30.75" thickBot="1" x14ac:dyDescent="0.25">
      <c r="B34" s="39" t="s">
        <v>44</v>
      </c>
      <c r="C34" s="27" t="s">
        <v>8</v>
      </c>
      <c r="D34" s="27" t="s">
        <v>20</v>
      </c>
      <c r="E34" s="39" t="s">
        <v>7</v>
      </c>
      <c r="F34" s="39" t="s">
        <v>6</v>
      </c>
      <c r="G34" s="27" t="s">
        <v>9</v>
      </c>
      <c r="H34" s="28"/>
      <c r="J34" s="39" t="s">
        <v>44</v>
      </c>
      <c r="K34" s="27" t="s">
        <v>8</v>
      </c>
      <c r="L34" s="27" t="s">
        <v>20</v>
      </c>
      <c r="M34" s="39" t="s">
        <v>7</v>
      </c>
      <c r="N34" s="39" t="s">
        <v>6</v>
      </c>
      <c r="O34" s="27" t="s">
        <v>9</v>
      </c>
    </row>
    <row r="35" spans="1:17" s="7" customFormat="1" ht="15" customHeight="1" x14ac:dyDescent="0.2">
      <c r="A35" s="7" t="s">
        <v>10</v>
      </c>
      <c r="B35" s="62"/>
      <c r="C35" s="67"/>
      <c r="D35" s="68"/>
      <c r="E35" s="37" t="str">
        <f>IF(AND(C35="",D35=""),"",IF(OR(D35="NA",D35="DQ",D35="NR"),300,D35))</f>
        <v/>
      </c>
      <c r="F35" s="38" t="str">
        <f>IF(AND(D35&lt;&gt;"",C35&lt;&gt;"",E35&gt;200),"Streichergebnis",IF(AND(D35&lt;&gt;"",C35&lt;&gt;""),RANK(G35,Mannschaft3,1),""))</f>
        <v/>
      </c>
      <c r="G35" s="55" t="str">
        <f>IF(AND(C35&lt;&gt;"",D35&lt;&gt;"",E35&lt;200),E35-$O$6,"")</f>
        <v/>
      </c>
      <c r="H35" s="32"/>
      <c r="I35" s="7" t="s">
        <v>10</v>
      </c>
      <c r="J35" s="62"/>
      <c r="K35" s="67"/>
      <c r="L35" s="68"/>
      <c r="M35" s="37" t="str">
        <f>IF(AND(K35="",L35=""),"",IF(OR(L35="NA",L35="DQ",L35="NR"),300,L35))</f>
        <v/>
      </c>
      <c r="N35" s="38" t="str">
        <f>IF(AND(L35&lt;&gt;"",K35&lt;&gt;"",M35&gt;200),"Streichergebnis",IF(AND(L35&lt;&gt;"",K35&lt;&gt;""),RANK(O35,Mannschaft4,1),""))</f>
        <v/>
      </c>
      <c r="O35" s="55" t="str">
        <f>IF(AND(K35&lt;&gt;"",L35&lt;&gt;"",M35&lt;200),M35-$O$6,"")</f>
        <v/>
      </c>
      <c r="P35" s="45"/>
      <c r="Q35" s="45"/>
    </row>
    <row r="36" spans="1:17" s="7" customFormat="1" ht="15" customHeight="1" x14ac:dyDescent="0.2">
      <c r="A36" s="7" t="s">
        <v>11</v>
      </c>
      <c r="B36" s="65"/>
      <c r="C36" s="63"/>
      <c r="D36" s="53"/>
      <c r="E36" s="30" t="str">
        <f>IF(AND(C36="",D36=""),"",IF(OR(D36="NA",D36="DQ",D36="NR"),300,D36))</f>
        <v/>
      </c>
      <c r="F36" s="38" t="str">
        <f>IF(AND(D36&lt;&gt;"",C36&lt;&gt;"",E36&gt;200),"Streichergebnis",IF(AND(D36&lt;&gt;"",C36&lt;&gt;""),RANK(G36,Mannschaft3,1),""))</f>
        <v/>
      </c>
      <c r="G36" s="56" t="str">
        <f>IF(AND(C36&lt;&gt;"",D36&lt;&gt;"",E36&lt;200),E36-$O$6,"")</f>
        <v/>
      </c>
      <c r="H36" s="32"/>
      <c r="I36" s="7" t="s">
        <v>11</v>
      </c>
      <c r="J36" s="65"/>
      <c r="K36" s="63"/>
      <c r="L36" s="53"/>
      <c r="M36" s="30" t="str">
        <f>IF(AND(K36="",L36=""),"",IF(OR(L36="NA",L36="DQ",L36="NR"),300,L36))</f>
        <v/>
      </c>
      <c r="N36" s="38" t="str">
        <f>IF(AND(L36&lt;&gt;"",K36&lt;&gt;"",M36&gt;200),"Streichergebnis",IF(AND(L36&lt;&gt;"",K36&lt;&gt;""),RANK(O36,Mannschaft4,1),""))</f>
        <v/>
      </c>
      <c r="O36" s="56" t="str">
        <f>IF(AND(K36&lt;&gt;"",L36&lt;&gt;"",M36&lt;200),M36-$O$6,"")</f>
        <v/>
      </c>
      <c r="P36" s="45"/>
      <c r="Q36" s="45"/>
    </row>
    <row r="37" spans="1:17" s="7" customFormat="1" ht="15" customHeight="1" x14ac:dyDescent="0.2">
      <c r="A37" s="7" t="s">
        <v>12</v>
      </c>
      <c r="B37" s="65"/>
      <c r="C37" s="63"/>
      <c r="D37" s="53"/>
      <c r="E37" s="30" t="str">
        <f>IF(AND(C37="",D37=""),"",IF(OR(D37="NA",D37="DQ",D37="NR"),300,D37))</f>
        <v/>
      </c>
      <c r="F37" s="38" t="str">
        <f>IF(AND(D37&lt;&gt;"",C37&lt;&gt;"",E37&gt;200),"Streichergebnis",IF(AND(D37&lt;&gt;"",C37&lt;&gt;""),RANK(G37,Mannschaft3,1),""))</f>
        <v/>
      </c>
      <c r="G37" s="56" t="str">
        <f>IF(AND(C37&lt;&gt;"",D37&lt;&gt;"",E37&lt;200),E37-$O$6,"")</f>
        <v/>
      </c>
      <c r="H37" s="32"/>
      <c r="I37" s="7" t="s">
        <v>12</v>
      </c>
      <c r="J37" s="65"/>
      <c r="K37" s="63"/>
      <c r="L37" s="53"/>
      <c r="M37" s="30" t="str">
        <f>IF(AND(K37="",L37=""),"",IF(OR(L37="NA",L37="DQ",L37="NR"),300,L37))</f>
        <v/>
      </c>
      <c r="N37" s="38" t="str">
        <f>IF(AND(L37&lt;&gt;"",K37&lt;&gt;"",M37&gt;200),"Streichergebnis",IF(AND(L37&lt;&gt;"",K37&lt;&gt;""),RANK(O37,Mannschaft4,1),""))</f>
        <v/>
      </c>
      <c r="O37" s="56" t="str">
        <f>IF(AND(K37&lt;&gt;"",L37&lt;&gt;"",M37&lt;200),M37-$O$6,"")</f>
        <v/>
      </c>
      <c r="P37" s="45"/>
      <c r="Q37" s="45"/>
    </row>
    <row r="38" spans="1:17" s="7" customFormat="1" ht="15" customHeight="1" x14ac:dyDescent="0.2">
      <c r="A38" s="7" t="s">
        <v>13</v>
      </c>
      <c r="B38" s="65"/>
      <c r="C38" s="63"/>
      <c r="D38" s="53"/>
      <c r="E38" s="30" t="str">
        <f>IF(AND(C38="",D38=""),"",IF(OR(D38="NA",D38="DQ",D38="NR"),300,D38))</f>
        <v/>
      </c>
      <c r="F38" s="38" t="str">
        <f>IF(AND(D38&lt;&gt;"",C38&lt;&gt;"",E38&gt;200),"Streichergebnis",IF(AND(D38&lt;&gt;"",C38&lt;&gt;""),RANK(G38,Mannschaft3,1),""))</f>
        <v/>
      </c>
      <c r="G38" s="56" t="str">
        <f>IF(AND(C38&lt;&gt;"",D38&lt;&gt;"",E38&lt;200),E38-$O$6,"")</f>
        <v/>
      </c>
      <c r="H38" s="32"/>
      <c r="I38" s="7" t="s">
        <v>13</v>
      </c>
      <c r="J38" s="65"/>
      <c r="K38" s="63"/>
      <c r="L38" s="53"/>
      <c r="M38" s="30" t="str">
        <f>IF(AND(K38="",L38=""),"",IF(OR(L38="NA",L38="DQ",L38="NR"),300,L38))</f>
        <v/>
      </c>
      <c r="N38" s="38" t="str">
        <f>IF(AND(L38&lt;&gt;"",K38&lt;&gt;"",M38&gt;200),"Streichergebnis",IF(AND(L38&lt;&gt;"",K38&lt;&gt;""),RANK(O38,Mannschaft4,1),""))</f>
        <v/>
      </c>
      <c r="O38" s="56" t="str">
        <f>IF(AND(K38&lt;&gt;"",L38&lt;&gt;"",M38&lt;200),M38-$O$6,"")</f>
        <v/>
      </c>
      <c r="P38" s="45"/>
      <c r="Q38" s="45"/>
    </row>
    <row r="39" spans="1:17" ht="28.5" hidden="1" x14ac:dyDescent="0.2">
      <c r="B39" s="25" t="s">
        <v>26</v>
      </c>
      <c r="C39" s="34"/>
      <c r="D39" s="33"/>
      <c r="E39" s="33"/>
      <c r="F39" s="33"/>
      <c r="G39" s="57" t="str">
        <f>IF(COUNT(D35:D38)=4,LARGE(Mannschaft3,2),IF(COUNT(D35:D38)=3,LARGE(Mannschaft3,1),IF(COUNT(D35:D38)=2,MAX(Mannschaft3),"keine Wertung")))</f>
        <v>keine Wertung</v>
      </c>
      <c r="H39" s="21"/>
      <c r="J39" s="25" t="s">
        <v>26</v>
      </c>
      <c r="K39" s="34"/>
      <c r="L39" s="33"/>
      <c r="M39" s="33"/>
      <c r="N39" s="33"/>
      <c r="O39" s="57" t="str">
        <f>IF(COUNT(L35:L38)=4,LARGE(Mannschaft4,2),IF(COUNT(L35:L38)=3,LARGE(Mannschaft4,1),IF(COUNT(L35:L38)=2,MAX(Mannschaft4),"keine Wertung")))</f>
        <v>keine Wertung</v>
      </c>
    </row>
    <row r="40" spans="1:17" ht="15" hidden="1" customHeight="1" x14ac:dyDescent="0.2">
      <c r="B40" s="25" t="s">
        <v>38</v>
      </c>
      <c r="C40" s="34"/>
      <c r="D40" s="33"/>
      <c r="F40" s="33"/>
      <c r="G40" s="58" t="str">
        <f>IF(AND(COUNTIF(F35:F38,"Streichergebnis")=1,COUNT(E35:E38)=4),MAX(Mannschaft3),IF(AND(COUNTIF(F35:F38,"Streichergebnis")=2,COUNT(E35:E38)=4),Strafe,IF(AND(COUNTIF(F35:F38,"Streichergebnis")=1,COUNT(E35:E38)=3),Strafe,G39)))</f>
        <v>keine Wertung</v>
      </c>
      <c r="H40" s="21"/>
      <c r="J40" s="25" t="s">
        <v>38</v>
      </c>
      <c r="K40" s="34"/>
      <c r="L40" s="33"/>
      <c r="N40" s="33"/>
      <c r="O40" s="58" t="str">
        <f>IF(AND(COUNTIF(N35:N38,"Streichergebnis")=1,COUNT(M35:M38)=4),MAX(Mannschaft4),IF(AND(COUNTIF(N35:N38,"Streichergebnis")=2,COUNT(M35:M38)=4),Strafe,IF(AND(COUNTIF(N35:N38,"Streichergebnis")=1,COUNT(M35:M38)=3),Strafe,O39)))</f>
        <v>keine Wertung</v>
      </c>
    </row>
    <row r="41" spans="1:17" ht="15" x14ac:dyDescent="0.2">
      <c r="B41" s="25" t="s">
        <v>21</v>
      </c>
      <c r="C41" s="74" t="str">
        <f>IF(G43&lt;-104,"Stammvorgabe zu hoch!","")</f>
        <v/>
      </c>
      <c r="D41" s="74"/>
      <c r="F41" s="7"/>
      <c r="G41" s="59">
        <f>SUM(C35:C38)</f>
        <v>0</v>
      </c>
      <c r="H41" s="21"/>
      <c r="J41" s="25" t="s">
        <v>21</v>
      </c>
      <c r="K41" s="74" t="str">
        <f>IF(O43&lt;-104,"Stammvorgabe zu hoch!","")</f>
        <v/>
      </c>
      <c r="L41" s="74"/>
      <c r="N41" s="7"/>
      <c r="O41" s="59">
        <f>SUM(K35:K38)</f>
        <v>0</v>
      </c>
    </row>
    <row r="42" spans="1:17" ht="17.25" customHeight="1" x14ac:dyDescent="0.2">
      <c r="B42" s="40" t="s">
        <v>22</v>
      </c>
      <c r="C42" s="7"/>
      <c r="D42" s="43"/>
      <c r="E42" s="43"/>
      <c r="F42" s="7"/>
      <c r="G42" s="60">
        <f>IF(COUNT(C35:C38)=2,-52,IF(COUNT(C35:C38)=3,-26,0))</f>
        <v>0</v>
      </c>
      <c r="H42" s="41"/>
      <c r="J42" s="40" t="s">
        <v>22</v>
      </c>
      <c r="K42" s="7"/>
      <c r="L42" s="43"/>
      <c r="M42" s="43"/>
      <c r="N42" s="7"/>
      <c r="O42" s="60">
        <f>IF(COUNT(K35:K38)=2,-52,IF(COUNT(K35:K38)=3,-26,0))</f>
        <v>0</v>
      </c>
      <c r="P42" s="42"/>
      <c r="Q42" s="42"/>
    </row>
    <row r="43" spans="1:17" ht="14.25" customHeight="1" x14ac:dyDescent="0.2">
      <c r="B43" s="25" t="s">
        <v>23</v>
      </c>
      <c r="C43" s="7"/>
      <c r="D43" s="33"/>
      <c r="E43" s="33"/>
      <c r="F43" s="7"/>
      <c r="G43" s="59">
        <f>SUM(G41:G42)</f>
        <v>0</v>
      </c>
      <c r="H43" s="21"/>
      <c r="J43" s="25" t="s">
        <v>23</v>
      </c>
      <c r="K43" s="7"/>
      <c r="L43" s="33"/>
      <c r="M43" s="33"/>
      <c r="N43" s="7"/>
      <c r="O43" s="59">
        <f>SUM(O41:O42)</f>
        <v>0</v>
      </c>
    </row>
    <row r="44" spans="1:17" ht="14.25" customHeight="1" thickBot="1" x14ac:dyDescent="0.25">
      <c r="B44" s="25" t="s">
        <v>31</v>
      </c>
      <c r="C44" s="9"/>
      <c r="D44" s="33"/>
      <c r="E44" s="33"/>
      <c r="F44" s="33"/>
      <c r="G44" s="52"/>
      <c r="H44" s="21"/>
      <c r="J44" s="25" t="s">
        <v>31</v>
      </c>
      <c r="K44" s="9"/>
      <c r="L44" s="33"/>
      <c r="M44" s="33"/>
      <c r="N44" s="33"/>
      <c r="O44" s="52"/>
    </row>
    <row r="45" spans="1:17" ht="15.75" thickBot="1" x14ac:dyDescent="0.3">
      <c r="B45" s="73" t="s">
        <v>4</v>
      </c>
      <c r="C45" s="73"/>
      <c r="D45" s="47"/>
      <c r="E45" s="47">
        <f>IF(G45&lt;1,500,0)</f>
        <v>500</v>
      </c>
      <c r="F45" s="47"/>
      <c r="G45" s="61">
        <f>IF(G39&lt;&gt;G40,SUM(Mannschaft3)+G40+G44,IF(AND(COUNT(E35:E38)=4,COUNTIF(E35:E38,300)=0),SUM(Mannschaft3)-MAX(Mannschaft3)+G44,IF(AND(COUNT(E35:E38)=4,COUNTIF(E35:E38,300)=1),SUM(Mannschaft3)+G44,IF(COUNT(E35:E38)=3,SUM(Mannschaft3)+G44,0))))</f>
        <v>0</v>
      </c>
      <c r="H45" s="21"/>
      <c r="J45" s="73" t="s">
        <v>4</v>
      </c>
      <c r="K45" s="73"/>
      <c r="L45" s="47"/>
      <c r="M45" s="47">
        <f>IF(O45&lt;1,500,0)</f>
        <v>500</v>
      </c>
      <c r="N45" s="47"/>
      <c r="O45" s="61">
        <f>IF(O39&lt;&gt;O40,SUM(Mannschaft4)+O40+O44,IF(AND(COUNT(M35:M38)=4,COUNTIF(M35:M38,300)=0),SUM(Mannschaft4)-MAX(Mannschaft4)+O44,IF(AND(COUNT(M35:M38)=4,COUNTIF(M35:M38,300)=1),SUM(Mannschaft4)+O44,IF(COUNT(M35:M38)=3,SUM(Mannschaft4)+O44,0))))</f>
        <v>0</v>
      </c>
    </row>
    <row r="46" spans="1:17" ht="15" customHeight="1" x14ac:dyDescent="0.2">
      <c r="B46" s="72" t="s">
        <v>24</v>
      </c>
      <c r="C46" s="72"/>
      <c r="D46" s="4"/>
      <c r="E46" s="4"/>
      <c r="F46" s="4"/>
      <c r="G46" s="55">
        <f>IF(G45&gt;0,RANK(G45,$J$71:$J$76,1),0)</f>
        <v>0</v>
      </c>
      <c r="H46" s="21"/>
      <c r="J46" s="72" t="s">
        <v>24</v>
      </c>
      <c r="K46" s="72"/>
      <c r="L46" s="4"/>
      <c r="M46" s="4"/>
      <c r="N46" s="4"/>
      <c r="O46" s="55">
        <f>IF(O45&gt;0,RANK(O45,$J$71:$J$76,1),0)</f>
        <v>0</v>
      </c>
    </row>
    <row r="47" spans="1:17" ht="15" x14ac:dyDescent="0.2">
      <c r="B47" s="71" t="s">
        <v>39</v>
      </c>
      <c r="C47" s="71"/>
      <c r="D47" s="4"/>
      <c r="E47" s="4"/>
      <c r="F47" s="4"/>
      <c r="G47" s="53"/>
      <c r="H47" s="21"/>
      <c r="J47" s="71" t="s">
        <v>39</v>
      </c>
      <c r="K47" s="71"/>
      <c r="L47" s="4"/>
      <c r="M47" s="4"/>
      <c r="N47" s="4"/>
      <c r="O47" s="53"/>
    </row>
    <row r="48" spans="1:17" ht="15" x14ac:dyDescent="0.2">
      <c r="B48" s="4" t="s">
        <v>40</v>
      </c>
      <c r="C48" s="4"/>
      <c r="D48" s="4"/>
      <c r="E48" s="4"/>
      <c r="F48" s="4"/>
      <c r="G48" s="56" t="str">
        <f>IF(G47&lt;&gt;"",SUM(G45+G47),"")</f>
        <v/>
      </c>
      <c r="H48" s="21"/>
      <c r="J48" s="4" t="s">
        <v>40</v>
      </c>
      <c r="K48" s="4"/>
      <c r="L48" s="4"/>
      <c r="M48" s="4"/>
      <c r="N48" s="4"/>
      <c r="O48" s="56" t="str">
        <f>IF(O47&lt;&gt;"",SUM(O45+O47),"")</f>
        <v/>
      </c>
    </row>
    <row r="49" spans="1:17" ht="15" x14ac:dyDescent="0.2">
      <c r="B49" s="4" t="s">
        <v>25</v>
      </c>
      <c r="C49" s="4"/>
      <c r="D49" s="4"/>
      <c r="E49" s="4"/>
      <c r="F49" s="4"/>
      <c r="G49" s="54"/>
      <c r="H49" s="21"/>
      <c r="J49" s="4" t="s">
        <v>25</v>
      </c>
      <c r="K49" s="4"/>
      <c r="L49" s="4"/>
      <c r="M49" s="4"/>
      <c r="N49" s="4"/>
      <c r="O49" s="54"/>
    </row>
    <row r="51" spans="1:17" ht="16.5" thickBot="1" x14ac:dyDescent="0.3">
      <c r="B51" s="17" t="s">
        <v>36</v>
      </c>
      <c r="C51" s="75"/>
      <c r="D51" s="75"/>
      <c r="E51" s="75"/>
      <c r="F51" s="75"/>
      <c r="G51" s="75"/>
      <c r="H51" s="20"/>
      <c r="J51" s="17" t="s">
        <v>37</v>
      </c>
      <c r="K51" s="75"/>
      <c r="L51" s="75"/>
      <c r="M51" s="75"/>
      <c r="N51" s="75"/>
      <c r="O51" s="75"/>
    </row>
    <row r="52" spans="1:17" ht="15" x14ac:dyDescent="0.2">
      <c r="B52" s="14"/>
      <c r="J52" s="14"/>
      <c r="O52" s="5"/>
    </row>
    <row r="53" spans="1:17" s="29" customFormat="1" ht="30" x14ac:dyDescent="0.2">
      <c r="B53" s="39" t="s">
        <v>44</v>
      </c>
      <c r="C53" s="27" t="s">
        <v>8</v>
      </c>
      <c r="D53" s="27" t="s">
        <v>20</v>
      </c>
      <c r="E53" s="39" t="s">
        <v>7</v>
      </c>
      <c r="F53" s="39" t="s">
        <v>6</v>
      </c>
      <c r="G53" s="27" t="s">
        <v>9</v>
      </c>
      <c r="H53" s="28"/>
      <c r="J53" s="39" t="s">
        <v>44</v>
      </c>
      <c r="K53" s="27" t="s">
        <v>8</v>
      </c>
      <c r="L53" s="27" t="s">
        <v>20</v>
      </c>
      <c r="M53" s="39" t="s">
        <v>7</v>
      </c>
      <c r="N53" s="39" t="s">
        <v>6</v>
      </c>
      <c r="O53" s="27" t="s">
        <v>9</v>
      </c>
      <c r="P53" s="45"/>
      <c r="Q53" s="45"/>
    </row>
    <row r="54" spans="1:17" s="7" customFormat="1" ht="15" customHeight="1" x14ac:dyDescent="0.2">
      <c r="A54" s="7" t="s">
        <v>10</v>
      </c>
      <c r="B54" s="62"/>
      <c r="C54" s="63"/>
      <c r="D54" s="53"/>
      <c r="E54" s="37" t="str">
        <f>IF(AND(C54="",D54=""),"",IF(OR(D54="NA",D54="DQ",D54="NR"),300,D54))</f>
        <v/>
      </c>
      <c r="F54" s="38" t="str">
        <f>IF(AND(D54&lt;&gt;"",C54&lt;&gt;"",E54&gt;200),"Streichergebnis",IF(AND(D54&lt;&gt;"",C54&lt;&gt;""),RANK(G54,Mannschaft5,1),""))</f>
        <v/>
      </c>
      <c r="G54" s="55" t="str">
        <f>IF(AND(C54&lt;&gt;"",D54&lt;&gt;"",E54&lt;200),E54-$O$6,"")</f>
        <v/>
      </c>
      <c r="H54" s="32"/>
      <c r="I54" s="7" t="s">
        <v>10</v>
      </c>
      <c r="J54" s="62"/>
      <c r="K54" s="63"/>
      <c r="L54" s="64"/>
      <c r="M54" s="37" t="str">
        <f>IF(AND(K54="",L54=""),"",IF(OR(L54="NA",L54="DQ",L54="NR"),300,L54))</f>
        <v/>
      </c>
      <c r="N54" s="38" t="str">
        <f>IF(AND(L54&lt;&gt;"",K54&lt;&gt;"",M54&gt;200),"Streichergebnis",IF(AND(L54&lt;&gt;"",K54&lt;&gt;""),RANK(O54,Mannschaft6,1),""))</f>
        <v/>
      </c>
      <c r="O54" s="55" t="str">
        <f>IF(AND(K54&lt;&gt;"",L54&lt;&gt;"",M54&lt;200),M54-$O$6,"")</f>
        <v/>
      </c>
      <c r="P54" s="45"/>
      <c r="Q54" s="45"/>
    </row>
    <row r="55" spans="1:17" s="7" customFormat="1" ht="15" customHeight="1" x14ac:dyDescent="0.2">
      <c r="A55" s="7" t="s">
        <v>11</v>
      </c>
      <c r="B55" s="65"/>
      <c r="C55" s="63"/>
      <c r="D55" s="53"/>
      <c r="E55" s="30" t="str">
        <f>IF(AND(C55="",D55=""),"",IF(OR(D55="NA",D55="DQ",D55="NR"),300,D55))</f>
        <v/>
      </c>
      <c r="F55" s="38" t="str">
        <f>IF(AND(D55&lt;&gt;"",C55&lt;&gt;"",E55&gt;200),"Streichergebnis",IF(AND(D55&lt;&gt;"",C55&lt;&gt;""),RANK(G55,Mannschaft5,1),""))</f>
        <v/>
      </c>
      <c r="G55" s="56" t="str">
        <f>IF(AND(C55&lt;&gt;"",D55&lt;&gt;"",E55&lt;200),E55-$O$6,"")</f>
        <v/>
      </c>
      <c r="H55" s="32"/>
      <c r="I55" s="7" t="s">
        <v>11</v>
      </c>
      <c r="J55" s="65"/>
      <c r="K55" s="63"/>
      <c r="L55" s="53"/>
      <c r="M55" s="30" t="str">
        <f>IF(AND(K55="",L55=""),"",IF(OR(L55="NA",L55="DQ",L55="NR"),300,L55))</f>
        <v/>
      </c>
      <c r="N55" s="38" t="str">
        <f>IF(AND(L55&lt;&gt;"",K55&lt;&gt;"",M55&gt;200),"Streichergebnis",IF(AND(L55&lt;&gt;"",K55&lt;&gt;""),RANK(O55,Mannschaft6,1),""))</f>
        <v/>
      </c>
      <c r="O55" s="56" t="str">
        <f>IF(AND(K55&lt;&gt;"",L55&lt;&gt;"",M55&lt;200),M55-$O$6,"")</f>
        <v/>
      </c>
      <c r="P55" s="45"/>
      <c r="Q55" s="45"/>
    </row>
    <row r="56" spans="1:17" s="7" customFormat="1" ht="15" customHeight="1" x14ac:dyDescent="0.2">
      <c r="A56" s="7" t="s">
        <v>12</v>
      </c>
      <c r="B56" s="65"/>
      <c r="C56" s="63"/>
      <c r="D56" s="53"/>
      <c r="E56" s="30" t="str">
        <f>IF(AND(C56="",D56=""),"",IF(OR(D56="NA",D56="DQ",D56="NR"),300,D56))</f>
        <v/>
      </c>
      <c r="F56" s="38" t="str">
        <f>IF(AND(D56&lt;&gt;"",C56&lt;&gt;"",E56&gt;200),"Streichergebnis",IF(AND(D56&lt;&gt;"",C56&lt;&gt;""),RANK(G56,Mannschaft5,1),""))</f>
        <v/>
      </c>
      <c r="G56" s="56" t="str">
        <f>IF(AND(C56&lt;&gt;"",D56&lt;&gt;"",E56&lt;200),E56-$O$6,"")</f>
        <v/>
      </c>
      <c r="H56" s="32"/>
      <c r="I56" s="7" t="s">
        <v>12</v>
      </c>
      <c r="J56" s="65"/>
      <c r="K56" s="63"/>
      <c r="L56" s="53"/>
      <c r="M56" s="30" t="str">
        <f>IF(AND(K56="",L56=""),"",IF(OR(L56="NA",L56="DQ",L56="NR"),300,L56))</f>
        <v/>
      </c>
      <c r="N56" s="38" t="str">
        <f>IF(AND(L56&lt;&gt;"",K56&lt;&gt;"",M56&gt;200),"Streichergebnis",IF(AND(L56&lt;&gt;"",K56&lt;&gt;""),RANK(O56,Mannschaft6,1),""))</f>
        <v/>
      </c>
      <c r="O56" s="56" t="str">
        <f>IF(AND(K56&lt;&gt;"",L56&lt;&gt;"",M56&lt;200),M56-$O$6,"")</f>
        <v/>
      </c>
      <c r="P56" s="45"/>
      <c r="Q56" s="45"/>
    </row>
    <row r="57" spans="1:17" s="7" customFormat="1" ht="15" customHeight="1" thickBot="1" x14ac:dyDescent="0.25">
      <c r="A57" s="7" t="s">
        <v>13</v>
      </c>
      <c r="B57" s="65"/>
      <c r="C57" s="69"/>
      <c r="D57" s="70"/>
      <c r="E57" s="30" t="str">
        <f>IF(AND(C57="",D57=""),"",IF(OR(D57="NA",D57="DQ",D57="NR"),300,D57))</f>
        <v/>
      </c>
      <c r="F57" s="38" t="str">
        <f>IF(AND(D57&lt;&gt;"",C57&lt;&gt;"",E57&gt;200),"Streichergebnis",IF(AND(D57&lt;&gt;"",C57&lt;&gt;""),RANK(G57,Mannschaft5,1),""))</f>
        <v/>
      </c>
      <c r="G57" s="56" t="str">
        <f>IF(AND(C57&lt;&gt;"",D57&lt;&gt;"",E57&lt;200),E57-$O$6,"")</f>
        <v/>
      </c>
      <c r="H57" s="32"/>
      <c r="I57" s="7" t="s">
        <v>13</v>
      </c>
      <c r="J57" s="65"/>
      <c r="K57" s="63"/>
      <c r="L57" s="53"/>
      <c r="M57" s="30" t="str">
        <f>IF(AND(K57="",L57=""),"",IF(OR(L57="NA",L57="DQ",L57="NR"),300,L57))</f>
        <v/>
      </c>
      <c r="N57" s="38" t="str">
        <f>IF(AND(L57&lt;&gt;"",K57&lt;&gt;"",M57&gt;200),"Streichergebnis",IF(AND(L57&lt;&gt;"",K57&lt;&gt;""),RANK(O57,Mannschaft6,1),""))</f>
        <v/>
      </c>
      <c r="O57" s="56" t="str">
        <f>IF(AND(K57&lt;&gt;"",L57&lt;&gt;"",M57&lt;200),M57-$O$6,"")</f>
        <v/>
      </c>
      <c r="P57" s="45"/>
      <c r="Q57" s="45"/>
    </row>
    <row r="58" spans="1:17" ht="28.5" hidden="1" x14ac:dyDescent="0.2">
      <c r="B58" s="25" t="s">
        <v>26</v>
      </c>
      <c r="C58" s="34"/>
      <c r="D58" s="33"/>
      <c r="E58" s="33"/>
      <c r="F58" s="33"/>
      <c r="G58" s="57" t="str">
        <f>IF(COUNT(D54:D57)=4,LARGE(Mannschaft5,2),IF(COUNT(D54:D57)=3,LARGE(Mannschaft5,1),IF(COUNT(D54:D57)=2,MAX(Mannschaft5),"keine Wertung")))</f>
        <v>keine Wertung</v>
      </c>
      <c r="H58" s="21"/>
      <c r="J58" s="25" t="s">
        <v>26</v>
      </c>
      <c r="K58" s="34"/>
      <c r="L58" s="33"/>
      <c r="M58" s="33"/>
      <c r="N58" s="33"/>
      <c r="O58" s="57" t="str">
        <f>IF(COUNT(L54:L57)=4,LARGE(Mannschaft6,2),IF(COUNT(L54:L57)=3,LARGE(Mannschaft6,1),IF(COUNT(L54:L57)=2,MAX(Mannschaft6),"keine Wertung")))</f>
        <v>keine Wertung</v>
      </c>
    </row>
    <row r="59" spans="1:17" ht="15" hidden="1" customHeight="1" x14ac:dyDescent="0.2">
      <c r="B59" s="25" t="s">
        <v>38</v>
      </c>
      <c r="C59" s="34"/>
      <c r="D59" s="33"/>
      <c r="F59" s="33"/>
      <c r="G59" s="58" t="str">
        <f>IF(AND(COUNTIF(F54:F57,"Streichergebnis")=1,COUNT(E54:E57)=4),MAX(Mannschaft5),IF(AND(COUNTIF(F54:F57,"Streichergebnis")=2,COUNT(E54:E57)=4),Strafe,IF(AND(COUNTIF(F54:F57,"Streichergebnis")=1,COUNT(E54:E57)=3),Strafe,G58)))</f>
        <v>keine Wertung</v>
      </c>
      <c r="H59" s="21"/>
      <c r="J59" s="25" t="s">
        <v>38</v>
      </c>
      <c r="K59" s="34"/>
      <c r="L59" s="33"/>
      <c r="N59" s="33"/>
      <c r="O59" s="58" t="str">
        <f>IF(AND(COUNTIF(N54:N57,"Streichergebnis")=1,COUNT(M54:M57)=4),MAX(Mannschaft6),IF(AND(COUNTIF(N54:N57,"Streichergebnis")=2,COUNT(M54:M57)=4),Strafe,IF(AND(COUNTIF(N54:N57,"Streichergebnis")=1,COUNT(M54:M57)=3),Strafe,O58)))</f>
        <v>keine Wertung</v>
      </c>
    </row>
    <row r="60" spans="1:17" ht="15" customHeight="1" x14ac:dyDescent="0.2">
      <c r="B60" s="25" t="s">
        <v>21</v>
      </c>
      <c r="C60" s="74" t="str">
        <f>IF(G62&lt;-104,"Stammvorgabe zu hoch!","")</f>
        <v/>
      </c>
      <c r="D60" s="74"/>
      <c r="F60" s="7"/>
      <c r="G60" s="59">
        <f>SUM(C54:C57)</f>
        <v>0</v>
      </c>
      <c r="H60" s="21"/>
      <c r="J60" s="25" t="s">
        <v>21</v>
      </c>
      <c r="K60" s="74" t="str">
        <f>IF(O62&lt;-104,"Stammvorgabe zu hoch!","")</f>
        <v/>
      </c>
      <c r="L60" s="74"/>
      <c r="N60" s="7"/>
      <c r="O60" s="59">
        <f>SUM(K54:K57)</f>
        <v>0</v>
      </c>
    </row>
    <row r="61" spans="1:17" ht="15" x14ac:dyDescent="0.2">
      <c r="B61" s="40" t="s">
        <v>22</v>
      </c>
      <c r="C61" s="46"/>
      <c r="D61" s="46"/>
      <c r="F61" s="7"/>
      <c r="G61" s="60">
        <f>IF(COUNT(C54:C57)=2,-52,IF(COUNT(C54:C57)=3,-26,0))</f>
        <v>0</v>
      </c>
      <c r="H61" s="41"/>
      <c r="J61" s="40" t="s">
        <v>22</v>
      </c>
      <c r="K61" s="46"/>
      <c r="L61" s="46"/>
      <c r="N61" s="7"/>
      <c r="O61" s="60">
        <f>IF(COUNT(K54:K57)=2,-52,IF(COUNT(K54:K57)=3,-26,0))</f>
        <v>0</v>
      </c>
      <c r="P61" s="42"/>
      <c r="Q61" s="42"/>
    </row>
    <row r="62" spans="1:17" ht="15" customHeight="1" x14ac:dyDescent="0.2">
      <c r="B62" s="25" t="s">
        <v>23</v>
      </c>
      <c r="C62" s="7"/>
      <c r="D62" s="33"/>
      <c r="E62" s="33"/>
      <c r="F62" s="7"/>
      <c r="G62" s="59">
        <f>SUM(G60:G61)</f>
        <v>0</v>
      </c>
      <c r="H62" s="21"/>
      <c r="J62" s="25" t="s">
        <v>23</v>
      </c>
      <c r="K62" s="7"/>
      <c r="L62" s="33"/>
      <c r="M62" s="33"/>
      <c r="N62" s="7"/>
      <c r="O62" s="59">
        <f>SUM(O60:O61)</f>
        <v>0</v>
      </c>
    </row>
    <row r="63" spans="1:17" ht="15" customHeight="1" thickBot="1" x14ac:dyDescent="0.25">
      <c r="B63" s="25" t="s">
        <v>31</v>
      </c>
      <c r="C63" s="9"/>
      <c r="D63" s="33"/>
      <c r="E63" s="33"/>
      <c r="F63" s="33"/>
      <c r="G63" s="52"/>
      <c r="H63" s="21"/>
      <c r="J63" s="25" t="s">
        <v>31</v>
      </c>
      <c r="K63" s="9"/>
      <c r="L63" s="33"/>
      <c r="M63" s="33"/>
      <c r="N63" s="33"/>
      <c r="O63" s="52"/>
    </row>
    <row r="64" spans="1:17" ht="15.75" thickBot="1" x14ac:dyDescent="0.3">
      <c r="B64" s="73" t="s">
        <v>4</v>
      </c>
      <c r="C64" s="73"/>
      <c r="D64" s="47"/>
      <c r="E64" s="47">
        <f>IF(G64&lt;1,500,0)</f>
        <v>500</v>
      </c>
      <c r="F64" s="47"/>
      <c r="G64" s="61">
        <f>IF(G58&lt;&gt;G59,SUM(Mannschaft5)+G59+G63,IF(AND(COUNT(E54:E57)=4,COUNTIF(E54:E57,300)=0),SUM(Mannschaft5)-MAX(Mannschaft5)+G63,IF(AND(COUNT(E54:E57)=4,COUNTIF(E54:E57,300)=1),SUM(Mannschaft5)+G63,IF(COUNT(E54:E57)=3,SUM(Mannschaft5)+G63,0))))</f>
        <v>0</v>
      </c>
      <c r="H64" s="21"/>
      <c r="J64" s="73" t="s">
        <v>4</v>
      </c>
      <c r="K64" s="73"/>
      <c r="L64" s="47"/>
      <c r="M64" s="47">
        <f>IF(O64&lt;1,500,0)</f>
        <v>500</v>
      </c>
      <c r="N64" s="47"/>
      <c r="O64" s="61">
        <f>IF(O58&lt;&gt;O59,SUM(Mannschaft6)+O59+O63,IF(AND(COUNT(M54:M57)=4,COUNTIF(M54:M57,300)=0),SUM(Mannschaft6)-MAX(Mannschaft6)+O63,IF(AND(COUNT(M54:M57)=4,COUNTIF(M54:M57,300)=1),SUM(Mannschaft6)+O63,IF(COUNT(M54:M57)=3,SUM(Mannschaft6)+O63,0))))</f>
        <v>0</v>
      </c>
    </row>
    <row r="65" spans="2:15" ht="15" x14ac:dyDescent="0.2">
      <c r="B65" s="72" t="s">
        <v>24</v>
      </c>
      <c r="C65" s="72"/>
      <c r="D65" s="4"/>
      <c r="E65" s="4"/>
      <c r="F65" s="4"/>
      <c r="G65" s="55">
        <f>IF(G64&gt;0,RANK(G64,$J$71:$J$76,1),0)</f>
        <v>0</v>
      </c>
      <c r="H65" s="21"/>
      <c r="J65" s="72" t="s">
        <v>24</v>
      </c>
      <c r="K65" s="72"/>
      <c r="L65" s="4"/>
      <c r="M65" s="4"/>
      <c r="N65" s="4"/>
      <c r="O65" s="55">
        <f>IF(O64&gt;0,RANK(O64,$J$71:$J$76,1),0)</f>
        <v>0</v>
      </c>
    </row>
    <row r="66" spans="2:15" ht="15" x14ac:dyDescent="0.2">
      <c r="B66" s="71" t="s">
        <v>39</v>
      </c>
      <c r="C66" s="71"/>
      <c r="D66" s="4"/>
      <c r="E66" s="4"/>
      <c r="F66" s="4"/>
      <c r="G66" s="53"/>
      <c r="H66" s="21"/>
      <c r="J66" s="71" t="s">
        <v>39</v>
      </c>
      <c r="K66" s="71"/>
      <c r="L66" s="4"/>
      <c r="M66" s="4"/>
      <c r="N66" s="4"/>
      <c r="O66" s="53"/>
    </row>
    <row r="67" spans="2:15" ht="14.25" x14ac:dyDescent="0.2">
      <c r="B67" s="4" t="s">
        <v>40</v>
      </c>
      <c r="C67" s="4"/>
      <c r="D67" s="4"/>
      <c r="E67" s="4"/>
      <c r="F67" s="4"/>
      <c r="G67" s="56" t="str">
        <f>IF(G66&lt;&gt;"",SUM(G64+G66),"")</f>
        <v/>
      </c>
      <c r="J67" s="4" t="s">
        <v>40</v>
      </c>
      <c r="K67" s="4"/>
      <c r="L67" s="4"/>
      <c r="M67" s="4"/>
      <c r="N67" s="4"/>
      <c r="O67" s="56" t="str">
        <f>IF(O66&lt;&gt;"",SUM(O64+O66),"")</f>
        <v/>
      </c>
    </row>
    <row r="68" spans="2:15" ht="14.25" x14ac:dyDescent="0.2">
      <c r="B68" s="4" t="s">
        <v>25</v>
      </c>
      <c r="C68" s="4"/>
      <c r="D68" s="4"/>
      <c r="E68" s="4"/>
      <c r="F68" s="4"/>
      <c r="G68" s="54"/>
      <c r="J68" s="4" t="s">
        <v>25</v>
      </c>
      <c r="K68" s="4"/>
      <c r="L68" s="4"/>
      <c r="M68" s="4"/>
      <c r="N68" s="4"/>
      <c r="O68" s="54"/>
    </row>
    <row r="69" spans="2:15" ht="26.25" customHeight="1" x14ac:dyDescent="0.2"/>
    <row r="70" spans="2:15" ht="36" hidden="1" customHeight="1" x14ac:dyDescent="0.2">
      <c r="B70" s="36"/>
      <c r="C70" s="77" t="s">
        <v>27</v>
      </c>
      <c r="D70" s="77"/>
      <c r="E70" s="49" t="s">
        <v>6</v>
      </c>
      <c r="F70" s="78" t="s">
        <v>28</v>
      </c>
      <c r="G70" s="78"/>
      <c r="H70" s="78"/>
      <c r="I70" s="78"/>
      <c r="J70" s="49" t="s">
        <v>29</v>
      </c>
      <c r="K70" s="49" t="s">
        <v>6</v>
      </c>
    </row>
    <row r="71" spans="2:15" ht="15" hidden="1" x14ac:dyDescent="0.2">
      <c r="B71" s="24" t="s">
        <v>14</v>
      </c>
      <c r="C71" s="76" t="str">
        <f>IF(C13&lt;&gt;"",C13,"")</f>
        <v/>
      </c>
      <c r="D71" s="76"/>
      <c r="E71" s="35">
        <f t="shared" ref="E71:E76" si="0">RANK(J71,$J$71:$J$76,1)</f>
        <v>1</v>
      </c>
      <c r="F71" s="79" t="str">
        <f>G20</f>
        <v>keine Wertung</v>
      </c>
      <c r="G71" s="79"/>
      <c r="H71" s="79"/>
      <c r="I71" s="79"/>
      <c r="J71" s="35">
        <f>IF(G26&gt;1,G26,E26)</f>
        <v>500</v>
      </c>
      <c r="K71" s="35">
        <f>IF(AND(J71&gt;0,$J$76&gt;0),RANK(J71,$J$71:$J$76,1),IF(AND(J71&gt;0,$J$76=0),RANK(J71,$J$71:$J$75,1),"keine Wertung"))</f>
        <v>1</v>
      </c>
    </row>
    <row r="72" spans="2:15" ht="15" hidden="1" x14ac:dyDescent="0.2">
      <c r="B72" s="24" t="s">
        <v>15</v>
      </c>
      <c r="C72" s="76" t="str">
        <f>IF(K13&lt;&gt;"",K13,"")</f>
        <v/>
      </c>
      <c r="D72" s="76"/>
      <c r="E72" s="35">
        <f t="shared" si="0"/>
        <v>1</v>
      </c>
      <c r="F72" s="79" t="str">
        <f>O20</f>
        <v>keine Wertung</v>
      </c>
      <c r="G72" s="79"/>
      <c r="H72" s="79"/>
      <c r="I72" s="79"/>
      <c r="J72" s="35">
        <f>IF(O26&gt;1,O26,M26)</f>
        <v>500</v>
      </c>
      <c r="K72" s="35">
        <f>IF(AND(J72&gt;0,$J$76&gt;0),RANK(J72,$J$71:$J$76,1),IF(AND(J72&gt;0,$J$76=0),RANK(J72,$J$71:$J$75,1),"keine Wertung"))</f>
        <v>1</v>
      </c>
    </row>
    <row r="73" spans="2:15" ht="15" hidden="1" x14ac:dyDescent="0.2">
      <c r="B73" s="24" t="s">
        <v>16</v>
      </c>
      <c r="C73" s="76" t="str">
        <f>IF(C32&lt;&gt;"",C32,"")</f>
        <v/>
      </c>
      <c r="D73" s="76"/>
      <c r="E73" s="35">
        <f t="shared" si="0"/>
        <v>1</v>
      </c>
      <c r="F73" s="79" t="str">
        <f>G39</f>
        <v>keine Wertung</v>
      </c>
      <c r="G73" s="79"/>
      <c r="H73" s="79"/>
      <c r="I73" s="79"/>
      <c r="J73" s="35">
        <f>IF(G45&gt;1,G45,E45)</f>
        <v>500</v>
      </c>
      <c r="K73" s="35">
        <f>IF(AND(J73&gt;0,$J$76&gt;0),RANK(J73,$J$71:$J$76,1),IF(AND(J73&gt;0,$J$76=0),RANK(J73,$J$71:$J$75,1),"keine Wertung"))</f>
        <v>1</v>
      </c>
    </row>
    <row r="74" spans="2:15" ht="15" hidden="1" x14ac:dyDescent="0.2">
      <c r="B74" s="24" t="s">
        <v>17</v>
      </c>
      <c r="C74" s="76" t="str">
        <f>IF(K32&lt;&gt;"",K32,"")</f>
        <v/>
      </c>
      <c r="D74" s="76"/>
      <c r="E74" s="35">
        <f t="shared" si="0"/>
        <v>1</v>
      </c>
      <c r="F74" s="79" t="str">
        <f>O39</f>
        <v>keine Wertung</v>
      </c>
      <c r="G74" s="79"/>
      <c r="H74" s="79"/>
      <c r="I74" s="79"/>
      <c r="J74" s="35">
        <f>IF(O45&gt;1,O45,M45)</f>
        <v>500</v>
      </c>
      <c r="K74" s="35">
        <f>IF(AND(J74&gt;0,$J$76&gt;0),RANK(J74,$J$71:$J$76,1),IF(AND(J74&gt;0,$J$76=0),RANK(J74,$J$71:$J$75,1),"keine Wertung"))</f>
        <v>1</v>
      </c>
    </row>
    <row r="75" spans="2:15" ht="15" hidden="1" x14ac:dyDescent="0.2">
      <c r="B75" s="24" t="s">
        <v>18</v>
      </c>
      <c r="C75" s="76" t="str">
        <f>IF(C51&lt;&gt;"",C51,"")</f>
        <v/>
      </c>
      <c r="D75" s="76"/>
      <c r="E75" s="35">
        <f t="shared" si="0"/>
        <v>1</v>
      </c>
      <c r="F75" s="79" t="str">
        <f>G58</f>
        <v>keine Wertung</v>
      </c>
      <c r="G75" s="79"/>
      <c r="H75" s="79"/>
      <c r="I75" s="79"/>
      <c r="J75" s="35">
        <f>IF(G64&gt;1,G64,E64)</f>
        <v>500</v>
      </c>
      <c r="K75" s="35">
        <f>IF(AND(J75&gt;0,$J$76&gt;0),RANK(J75,$J$71:$J$76,1),IF(AND(J75&gt;0,$J$76=0),RANK(J75,$J$71:$J$75,1),"keine Wertung"))</f>
        <v>1</v>
      </c>
    </row>
    <row r="76" spans="2:15" ht="15" hidden="1" x14ac:dyDescent="0.2">
      <c r="B76" s="24" t="s">
        <v>19</v>
      </c>
      <c r="C76" s="76" t="str">
        <f>IF(K51&lt;&gt;"",K51,"")</f>
        <v/>
      </c>
      <c r="D76" s="76"/>
      <c r="E76" s="35">
        <f t="shared" si="0"/>
        <v>1</v>
      </c>
      <c r="F76" s="79" t="str">
        <f>O58</f>
        <v>keine Wertung</v>
      </c>
      <c r="G76" s="79"/>
      <c r="H76" s="79"/>
      <c r="I76" s="79"/>
      <c r="J76" s="35">
        <f>IF(F76=0,0,IF(O64&gt;1,O64,M64))</f>
        <v>500</v>
      </c>
      <c r="K76" s="35">
        <f>IF(J76=0,0,RANK(J76,$J$71:$J$76,1))</f>
        <v>1</v>
      </c>
    </row>
    <row r="77" spans="2:15" hidden="1" x14ac:dyDescent="0.2"/>
    <row r="78" spans="2:15" hidden="1" x14ac:dyDescent="0.2"/>
    <row r="79" spans="2:15" hidden="1" x14ac:dyDescent="0.2"/>
    <row r="80" spans="2:15" hidden="1" x14ac:dyDescent="0.2">
      <c r="D80" s="5" t="s">
        <v>41</v>
      </c>
      <c r="F80" s="5">
        <f>MAX(F71:I76)</f>
        <v>0</v>
      </c>
    </row>
    <row r="81" spans="2:6" x14ac:dyDescent="0.2">
      <c r="E81" s="66" t="s">
        <v>42</v>
      </c>
      <c r="F81" s="5">
        <f>F80+10</f>
        <v>10</v>
      </c>
    </row>
    <row r="85" spans="2:6" ht="15" x14ac:dyDescent="0.2">
      <c r="B85" s="14"/>
    </row>
    <row r="99" spans="2:9" ht="15" x14ac:dyDescent="0.2">
      <c r="B99" s="3"/>
      <c r="C99" s="11"/>
      <c r="D99" s="11"/>
      <c r="E99" s="11"/>
      <c r="F99" s="11"/>
      <c r="G99" s="11"/>
      <c r="H99" s="11"/>
    </row>
    <row r="100" spans="2:9" ht="15" x14ac:dyDescent="0.2">
      <c r="B100" s="3"/>
      <c r="C100" s="11"/>
      <c r="D100" s="11"/>
      <c r="E100" s="11"/>
      <c r="F100" s="11"/>
      <c r="G100" s="11"/>
      <c r="H100" s="11"/>
    </row>
    <row r="101" spans="2:9" ht="15" x14ac:dyDescent="0.2">
      <c r="B101" s="3"/>
      <c r="C101" s="11"/>
      <c r="D101" s="11"/>
      <c r="E101" s="11"/>
      <c r="F101" s="11"/>
      <c r="G101" s="11"/>
      <c r="H101" s="11"/>
      <c r="I101" s="11"/>
    </row>
    <row r="102" spans="2:9" x14ac:dyDescent="0.2">
      <c r="B102" s="81"/>
      <c r="C102" s="81"/>
      <c r="D102" s="81"/>
      <c r="E102" s="15"/>
      <c r="F102" s="15"/>
      <c r="G102" s="15"/>
      <c r="H102" s="15"/>
      <c r="I102" s="11"/>
    </row>
    <row r="103" spans="2:9" x14ac:dyDescent="0.2">
      <c r="B103" s="81"/>
      <c r="C103" s="81"/>
      <c r="D103" s="81"/>
      <c r="E103" s="15"/>
      <c r="F103" s="15"/>
      <c r="G103" s="15"/>
      <c r="H103" s="15"/>
      <c r="I103" s="11"/>
    </row>
    <row r="104" spans="2:9" ht="15" x14ac:dyDescent="0.2">
      <c r="B104" s="2"/>
      <c r="C104" s="2"/>
      <c r="D104" s="2"/>
      <c r="E104" s="2"/>
      <c r="F104" s="2"/>
      <c r="G104" s="2"/>
      <c r="H104" s="2"/>
      <c r="I104" s="11"/>
    </row>
    <row r="105" spans="2:9" ht="15" x14ac:dyDescent="0.2">
      <c r="B105" s="2"/>
      <c r="C105" s="2"/>
      <c r="D105" s="2"/>
      <c r="E105" s="2"/>
      <c r="F105" s="2"/>
      <c r="G105" s="2"/>
      <c r="H105" s="2"/>
      <c r="I105" s="11"/>
    </row>
    <row r="106" spans="2:9" ht="15" x14ac:dyDescent="0.2">
      <c r="B106" s="2"/>
      <c r="C106" s="2"/>
      <c r="D106" s="2"/>
      <c r="E106" s="2"/>
      <c r="F106" s="2"/>
      <c r="G106" s="2"/>
      <c r="H106" s="2"/>
      <c r="I106" s="11"/>
    </row>
    <row r="107" spans="2:9" ht="15" x14ac:dyDescent="0.2">
      <c r="B107" s="2"/>
      <c r="C107" s="2"/>
      <c r="D107" s="2"/>
      <c r="E107" s="2"/>
      <c r="F107" s="2"/>
      <c r="G107" s="2"/>
      <c r="H107" s="2"/>
      <c r="I107" s="11"/>
    </row>
    <row r="108" spans="2:9" ht="15" x14ac:dyDescent="0.2">
      <c r="B108" s="2"/>
      <c r="C108" s="2"/>
      <c r="D108" s="2"/>
      <c r="E108" s="2"/>
      <c r="F108" s="2"/>
      <c r="G108" s="2"/>
      <c r="H108" s="2"/>
      <c r="I108" s="11"/>
    </row>
    <row r="109" spans="2:9" ht="15" x14ac:dyDescent="0.2">
      <c r="B109" s="2"/>
      <c r="C109" s="2"/>
      <c r="D109" s="2"/>
      <c r="E109" s="2"/>
      <c r="F109" s="2"/>
      <c r="G109" s="2"/>
      <c r="H109" s="2"/>
      <c r="I109" s="11"/>
    </row>
    <row r="110" spans="2:9" ht="15" x14ac:dyDescent="0.2">
      <c r="B110" s="15"/>
      <c r="C110" s="2"/>
      <c r="D110" s="2"/>
      <c r="E110" s="2"/>
      <c r="F110" s="2"/>
      <c r="G110" s="2"/>
      <c r="H110" s="2"/>
      <c r="I110" s="11"/>
    </row>
    <row r="111" spans="2:9" ht="15" x14ac:dyDescent="0.2">
      <c r="B111" s="15"/>
      <c r="C111" s="2"/>
      <c r="D111" s="2"/>
      <c r="E111" s="2"/>
      <c r="F111" s="2"/>
      <c r="G111" s="2"/>
      <c r="H111" s="2"/>
      <c r="I111" s="11"/>
    </row>
    <row r="112" spans="2:9" ht="15" x14ac:dyDescent="0.2">
      <c r="B112" s="15"/>
      <c r="C112" s="2"/>
      <c r="D112" s="2"/>
      <c r="E112" s="2"/>
      <c r="F112" s="2"/>
      <c r="G112" s="2"/>
      <c r="H112" s="2"/>
      <c r="I112" s="11"/>
    </row>
    <row r="113" spans="2:9" ht="15" x14ac:dyDescent="0.2">
      <c r="B113" s="3"/>
      <c r="C113" s="11"/>
      <c r="D113" s="11"/>
      <c r="E113" s="11"/>
      <c r="F113" s="11"/>
      <c r="G113" s="11"/>
      <c r="H113" s="11"/>
      <c r="I113" s="11"/>
    </row>
    <row r="114" spans="2:9" x14ac:dyDescent="0.2">
      <c r="B114" s="11"/>
      <c r="C114" s="11"/>
      <c r="D114" s="11"/>
      <c r="E114" s="11"/>
      <c r="F114" s="11"/>
      <c r="G114" s="11"/>
      <c r="H114" s="11"/>
      <c r="I114" s="11"/>
    </row>
    <row r="115" spans="2:9" x14ac:dyDescent="0.2">
      <c r="B115" s="11"/>
      <c r="C115" s="11"/>
      <c r="D115" s="11"/>
      <c r="E115" s="11"/>
      <c r="F115" s="11"/>
      <c r="G115" s="11"/>
      <c r="H115" s="11"/>
      <c r="I115" s="11"/>
    </row>
    <row r="116" spans="2:9" x14ac:dyDescent="0.2">
      <c r="B116" s="11"/>
      <c r="C116" s="11"/>
      <c r="D116" s="11"/>
      <c r="E116" s="11"/>
      <c r="F116" s="11"/>
      <c r="G116" s="11"/>
      <c r="H116" s="11"/>
      <c r="I116" s="11"/>
    </row>
    <row r="117" spans="2:9" x14ac:dyDescent="0.2">
      <c r="B117" s="11"/>
      <c r="C117" s="11"/>
      <c r="D117" s="11"/>
      <c r="E117" s="11"/>
      <c r="F117" s="11"/>
      <c r="G117" s="11"/>
      <c r="H117" s="11"/>
      <c r="I117" s="11"/>
    </row>
    <row r="118" spans="2:9" x14ac:dyDescent="0.2">
      <c r="B118" s="11"/>
      <c r="C118" s="11"/>
      <c r="D118" s="11"/>
      <c r="E118" s="11"/>
      <c r="F118" s="11"/>
      <c r="G118" s="11"/>
      <c r="H118" s="11"/>
      <c r="I118" s="11"/>
    </row>
    <row r="119" spans="2:9" x14ac:dyDescent="0.2">
      <c r="I119" s="11"/>
    </row>
    <row r="120" spans="2:9" x14ac:dyDescent="0.2">
      <c r="I120" s="11"/>
    </row>
  </sheetData>
  <sheetProtection algorithmName="SHA-512" hashValue="hVHD0Q2KEI1p44SEA9U+CJBE0CTjRziJ4zTSII1DJmx7DfDGtBDKwI2tEy9Zwi345W1DvS6qb6fdNIrIvharOQ==" saltValue="0x/pwIO78ZCJWfNU0V1V+Q==" spinCount="100000" sheet="1" objects="1" scenarios="1"/>
  <mergeCells count="52">
    <mergeCell ref="J8:O8"/>
    <mergeCell ref="C11:O11"/>
    <mergeCell ref="D102:D103"/>
    <mergeCell ref="B1:N3"/>
    <mergeCell ref="J46:K46"/>
    <mergeCell ref="C32:G32"/>
    <mergeCell ref="B47:C47"/>
    <mergeCell ref="C8:D8"/>
    <mergeCell ref="B27:C27"/>
    <mergeCell ref="B28:C28"/>
    <mergeCell ref="B102:B103"/>
    <mergeCell ref="C102:C103"/>
    <mergeCell ref="O1:O3"/>
    <mergeCell ref="C51:G51"/>
    <mergeCell ref="J47:K47"/>
    <mergeCell ref="B46:C46"/>
    <mergeCell ref="K51:O51"/>
    <mergeCell ref="C13:G13"/>
    <mergeCell ref="K13:O13"/>
    <mergeCell ref="K22:L22"/>
    <mergeCell ref="J45:K45"/>
    <mergeCell ref="C22:D22"/>
    <mergeCell ref="C74:D74"/>
    <mergeCell ref="C75:D75"/>
    <mergeCell ref="C76:D76"/>
    <mergeCell ref="C70:D70"/>
    <mergeCell ref="F70:I70"/>
    <mergeCell ref="C71:D71"/>
    <mergeCell ref="C72:D72"/>
    <mergeCell ref="C73:D73"/>
    <mergeCell ref="F74:I74"/>
    <mergeCell ref="F75:I75"/>
    <mergeCell ref="F71:I71"/>
    <mergeCell ref="F72:I72"/>
    <mergeCell ref="F73:I73"/>
    <mergeCell ref="F76:I76"/>
    <mergeCell ref="B66:C66"/>
    <mergeCell ref="J65:K65"/>
    <mergeCell ref="J66:K66"/>
    <mergeCell ref="B26:C26"/>
    <mergeCell ref="J26:K26"/>
    <mergeCell ref="J27:K27"/>
    <mergeCell ref="C41:D41"/>
    <mergeCell ref="K41:L41"/>
    <mergeCell ref="J28:K28"/>
    <mergeCell ref="B45:C45"/>
    <mergeCell ref="B64:C64"/>
    <mergeCell ref="B65:C65"/>
    <mergeCell ref="J64:K64"/>
    <mergeCell ref="C60:D60"/>
    <mergeCell ref="K60:L60"/>
    <mergeCell ref="K32:O32"/>
  </mergeCells>
  <phoneticPr fontId="0" type="noConversion"/>
  <conditionalFormatting sqref="C60:C61 K41 K22 C22 C41 K60:K61">
    <cfRule type="cellIs" dxfId="0" priority="1" stopIfTrue="1" operator="equal">
      <formula>"Stammvorgabe zu hoch!"</formula>
    </cfRule>
  </conditionalFormatting>
  <printOptions horizontalCentered="1"/>
  <pageMargins left="0.59055118110236227" right="0.39370078740157483" top="0.98425196850393704" bottom="0.59055118110236227" header="0.51181102362204722" footer="0.31496062992125984"/>
  <pageSetup paperSize="9" scale="55" orientation="portrait" cellComments="asDisplayed" horizontalDpi="4294967293" r:id="rId1"/>
  <headerFooter alignWithMargins="0">
    <oddHeader>&amp;C&amp;"Arial,Fett"&amp;16Damen AK 65 - Mannschaftsmeisterschaft
Tagesergebnisse</oddHeader>
    <oddFooter>&amp;C&amp;F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Damen-AK65-Ergebnisse</vt:lpstr>
      <vt:lpstr>'Damen-AK65-Ergebnisse'!Druckbereich</vt:lpstr>
      <vt:lpstr>'Damen-AK65-Ergebnisse'!Mannschaft1</vt:lpstr>
      <vt:lpstr>'Damen-AK65-Ergebnisse'!Mannschaft2</vt:lpstr>
      <vt:lpstr>'Damen-AK65-Ergebnisse'!Mannschaft3</vt:lpstr>
      <vt:lpstr>'Damen-AK65-Ergebnisse'!Mannschaft4</vt:lpstr>
      <vt:lpstr>'Damen-AK65-Ergebnisse'!Mannschaft5</vt:lpstr>
      <vt:lpstr>'Damen-AK65-Ergebnisse'!Mannschaft6</vt:lpstr>
      <vt:lpstr>Strafe</vt:lpstr>
    </vt:vector>
  </TitlesOfParts>
  <Company>Golfverband NRW e.V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Steiner</dc:creator>
  <cp:lastModifiedBy>Anne Gordes</cp:lastModifiedBy>
  <cp:lastPrinted>2008-04-10T09:51:24Z</cp:lastPrinted>
  <dcterms:created xsi:type="dcterms:W3CDTF">2004-10-14T10:23:08Z</dcterms:created>
  <dcterms:modified xsi:type="dcterms:W3CDTF">2017-05-04T12:20:26Z</dcterms:modified>
</cp:coreProperties>
</file>